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Y:\ESTATISTICAS IVV\1. SÍNTESE ESTATISTICA\122. Outubro 2023\"/>
    </mc:Choice>
  </mc:AlternateContent>
  <xr:revisionPtr revIDLastSave="0" documentId="13_ncr:1_{35378498-D3F0-46EA-BD7F-9C37F740B7BD}" xr6:coauthVersionLast="47" xr6:coauthVersionMax="47" xr10:uidLastSave="{00000000-0000-0000-0000-000000000000}"/>
  <bookViews>
    <workbookView xWindow="17172" yWindow="-1116" windowWidth="23256" windowHeight="12456" tabRatio="530" xr2:uid="{00000000-000D-0000-FFFF-FFFF00000000}"/>
  </bookViews>
  <sheets>
    <sheet name="Indice" sheetId="30" r:id="rId1"/>
    <sheet name="0" sheetId="32" r:id="rId2"/>
    <sheet name="1" sheetId="87" r:id="rId3"/>
    <sheet name="2" sheetId="88" r:id="rId4"/>
    <sheet name="3" sheetId="89" r:id="rId5"/>
    <sheet name="4" sheetId="2" r:id="rId6"/>
    <sheet name="5" sheetId="90" r:id="rId7"/>
    <sheet name="6" sheetId="34" r:id="rId8"/>
    <sheet name="7" sheetId="85" r:id="rId9"/>
    <sheet name="8" sheetId="3" r:id="rId10"/>
    <sheet name="9" sheetId="86" r:id="rId11"/>
    <sheet name="10" sheetId="71" r:id="rId12"/>
    <sheet name="11" sheetId="36" r:id="rId13"/>
    <sheet name="12" sheetId="80" r:id="rId14"/>
    <sheet name="16" sheetId="83" r:id="rId15"/>
    <sheet name="13" sheetId="81" r:id="rId16"/>
    <sheet name="14" sheetId="72" r:id="rId17"/>
    <sheet name="15" sheetId="46" r:id="rId18"/>
    <sheet name="17" sheetId="73" r:id="rId19"/>
    <sheet name="18" sheetId="47" r:id="rId20"/>
    <sheet name="19" sheetId="74" r:id="rId21"/>
    <sheet name="20" sheetId="48" r:id="rId22"/>
    <sheet name="21" sheetId="65" r:id="rId23"/>
    <sheet name="22" sheetId="66" r:id="rId24"/>
    <sheet name="23" sheetId="67" r:id="rId25"/>
    <sheet name="24" sheetId="68" r:id="rId26"/>
    <sheet name="25" sheetId="69" r:id="rId27"/>
    <sheet name="26" sheetId="70" r:id="rId28"/>
    <sheet name="1 (2)" sheetId="49" state="hidden" r:id="rId29"/>
  </sheets>
  <externalReferences>
    <externalReference r:id="rId30"/>
    <externalReference r:id="rId31"/>
  </externalReferences>
  <definedNames>
    <definedName name="_xlnm.Print_Area" localSheetId="2">'1'!$A$1:$T$36</definedName>
    <definedName name="_xlnm.Print_Area" localSheetId="12">'11'!$A$1:$P$96</definedName>
    <definedName name="_xlnm.Print_Area" localSheetId="15">'13'!$A$1:$P$96</definedName>
    <definedName name="_xlnm.Print_Area" localSheetId="17">'15'!$A$1:$P$96</definedName>
    <definedName name="_xlnm.Print_Area" localSheetId="14">'16'!$A$1:$P$96</definedName>
    <definedName name="_xlnm.Print_Area" localSheetId="19">'18'!$A$1:$P$96</definedName>
    <definedName name="_xlnm.Print_Area" localSheetId="3">'2'!$A$1:$AW$68</definedName>
    <definedName name="_xlnm.Print_Area" localSheetId="21">'20'!$A$1:$P$96</definedName>
    <definedName name="_xlnm.Print_Area" localSheetId="22">'21'!$A$1:$R$8</definedName>
    <definedName name="_xlnm.Print_Area" localSheetId="23">'22'!$A$1:$P$84</definedName>
    <definedName name="_xlnm.Print_Area" localSheetId="24">'23'!$A$1:$R$8</definedName>
    <definedName name="_xlnm.Print_Area" localSheetId="25">'24'!$A$1:$P$96</definedName>
    <definedName name="_xlnm.Print_Area" localSheetId="26">'25'!$A$1:$R$8</definedName>
    <definedName name="_xlnm.Print_Area" localSheetId="27">'26'!$A$1:$P$96</definedName>
    <definedName name="_xlnm.Print_Area" localSheetId="4">'3'!$A$1:$AW$68</definedName>
    <definedName name="_xlnm.Print_Area" localSheetId="5">'4'!$A$1:$Q$20</definedName>
    <definedName name="_xlnm.Print_Area" localSheetId="6">'5'!$A$1:$Q$20</definedName>
    <definedName name="_xlnm.Print_Area" localSheetId="9">'8'!$A$1:$Q$96</definedName>
    <definedName name="_xlnm.Print_Area" localSheetId="10">'9'!$A$1:$Q$96</definedName>
    <definedName name="_xlnm.Print_Area" localSheetId="0">Indice!$B$1:$N$23</definedName>
    <definedName name="Z_D2454DF7_9151_402B_B9E4_208D72282370_.wvu.Cols" localSheetId="28" hidden="1">'1 (2)'!#REF!</definedName>
    <definedName name="Z_D2454DF7_9151_402B_B9E4_208D72282370_.wvu.Cols" localSheetId="11" hidden="1">'10'!#REF!</definedName>
    <definedName name="Z_D2454DF7_9151_402B_B9E4_208D72282370_.wvu.Cols" localSheetId="12" hidden="1">'11'!#REF!</definedName>
    <definedName name="Z_D2454DF7_9151_402B_B9E4_208D72282370_.wvu.Cols" localSheetId="13" hidden="1">'12'!#REF!</definedName>
    <definedName name="Z_D2454DF7_9151_402B_B9E4_208D72282370_.wvu.Cols" localSheetId="15" hidden="1">'13'!#REF!</definedName>
    <definedName name="Z_D2454DF7_9151_402B_B9E4_208D72282370_.wvu.Cols" localSheetId="16" hidden="1">'14'!#REF!</definedName>
    <definedName name="Z_D2454DF7_9151_402B_B9E4_208D72282370_.wvu.Cols" localSheetId="17" hidden="1">'15'!#REF!</definedName>
    <definedName name="Z_D2454DF7_9151_402B_B9E4_208D72282370_.wvu.Cols" localSheetId="14" hidden="1">'16'!#REF!</definedName>
    <definedName name="Z_D2454DF7_9151_402B_B9E4_208D72282370_.wvu.Cols" localSheetId="18" hidden="1">'17'!#REF!</definedName>
    <definedName name="Z_D2454DF7_9151_402B_B9E4_208D72282370_.wvu.Cols" localSheetId="19" hidden="1">'18'!#REF!</definedName>
    <definedName name="Z_D2454DF7_9151_402B_B9E4_208D72282370_.wvu.Cols" localSheetId="20" hidden="1">'19'!#REF!</definedName>
    <definedName name="Z_D2454DF7_9151_402B_B9E4_208D72282370_.wvu.Cols" localSheetId="21" hidden="1">'20'!#REF!</definedName>
    <definedName name="Z_D2454DF7_9151_402B_B9E4_208D72282370_.wvu.Cols" localSheetId="22" hidden="1">'21'!#REF!</definedName>
    <definedName name="Z_D2454DF7_9151_402B_B9E4_208D72282370_.wvu.Cols" localSheetId="23" hidden="1">'22'!#REF!</definedName>
    <definedName name="Z_D2454DF7_9151_402B_B9E4_208D72282370_.wvu.Cols" localSheetId="24" hidden="1">'23'!#REF!</definedName>
    <definedName name="Z_D2454DF7_9151_402B_B9E4_208D72282370_.wvu.Cols" localSheetId="25" hidden="1">'24'!#REF!</definedName>
    <definedName name="Z_D2454DF7_9151_402B_B9E4_208D72282370_.wvu.Cols" localSheetId="26" hidden="1">'25'!#REF!</definedName>
    <definedName name="Z_D2454DF7_9151_402B_B9E4_208D72282370_.wvu.Cols" localSheetId="27" hidden="1">'26'!#REF!</definedName>
    <definedName name="Z_D2454DF7_9151_402B_B9E4_208D72282370_.wvu.Cols" localSheetId="5" hidden="1">'4'!#REF!</definedName>
    <definedName name="Z_D2454DF7_9151_402B_B9E4_208D72282370_.wvu.Cols" localSheetId="6" hidden="1">'5'!#REF!</definedName>
    <definedName name="Z_D2454DF7_9151_402B_B9E4_208D72282370_.wvu.Cols" localSheetId="7" hidden="1">'6'!#REF!</definedName>
    <definedName name="Z_D2454DF7_9151_402B_B9E4_208D72282370_.wvu.Cols" localSheetId="8" hidden="1">'7'!#REF!</definedName>
    <definedName name="Z_D2454DF7_9151_402B_B9E4_208D72282370_.wvu.Cols" localSheetId="9" hidden="1">'8'!#REF!</definedName>
    <definedName name="Z_D2454DF7_9151_402B_B9E4_208D72282370_.wvu.Cols" localSheetId="10" hidden="1">'9'!#REF!</definedName>
    <definedName name="Z_D2454DF7_9151_402B_B9E4_208D72282370_.wvu.PrintArea" localSheetId="12" hidden="1">'11'!$A$1:$P$96</definedName>
    <definedName name="Z_D2454DF7_9151_402B_B9E4_208D72282370_.wvu.PrintArea" localSheetId="15" hidden="1">'13'!$A$1:$P$96</definedName>
    <definedName name="Z_D2454DF7_9151_402B_B9E4_208D72282370_.wvu.PrintArea" localSheetId="17" hidden="1">'15'!$A$1:$P$96</definedName>
    <definedName name="Z_D2454DF7_9151_402B_B9E4_208D72282370_.wvu.PrintArea" localSheetId="14" hidden="1">'16'!$A$1:$P$96</definedName>
    <definedName name="Z_D2454DF7_9151_402B_B9E4_208D72282370_.wvu.PrintArea" localSheetId="19" hidden="1">'18'!$A$1:$P$96</definedName>
    <definedName name="Z_D2454DF7_9151_402B_B9E4_208D72282370_.wvu.PrintArea" localSheetId="21" hidden="1">'20'!$A$1:$P$96</definedName>
    <definedName name="Z_D2454DF7_9151_402B_B9E4_208D72282370_.wvu.PrintArea" localSheetId="22" hidden="1">'21'!$A$1:$R$8</definedName>
    <definedName name="Z_D2454DF7_9151_402B_B9E4_208D72282370_.wvu.PrintArea" localSheetId="23" hidden="1">'22'!$A$1:$P$84</definedName>
    <definedName name="Z_D2454DF7_9151_402B_B9E4_208D72282370_.wvu.PrintArea" localSheetId="24" hidden="1">'23'!$A$1:$R$8</definedName>
    <definedName name="Z_D2454DF7_9151_402B_B9E4_208D72282370_.wvu.PrintArea" localSheetId="25" hidden="1">'24'!$A$1:$P$96</definedName>
    <definedName name="Z_D2454DF7_9151_402B_B9E4_208D72282370_.wvu.PrintArea" localSheetId="26" hidden="1">'25'!$A$1:$R$8</definedName>
    <definedName name="Z_D2454DF7_9151_402B_B9E4_208D72282370_.wvu.PrintArea" localSheetId="27" hidden="1">'26'!$A$1:$P$96</definedName>
    <definedName name="Z_D2454DF7_9151_402B_B9E4_208D72282370_.wvu.PrintArea" localSheetId="5" hidden="1">'4'!$A$1:$Q$61</definedName>
    <definedName name="Z_D2454DF7_9151_402B_B9E4_208D72282370_.wvu.PrintArea" localSheetId="6" hidden="1">'5'!$A$1:$Q$61</definedName>
    <definedName name="Z_D2454DF7_9151_402B_B9E4_208D72282370_.wvu.PrintArea" localSheetId="9" hidden="1">'8'!$A$1:$P$96</definedName>
    <definedName name="Z_D2454DF7_9151_402B_B9E4_208D72282370_.wvu.PrintArea" localSheetId="10" hidden="1">'9'!$A$1:$P$96</definedName>
    <definedName name="Z_D2454DF7_9151_402B_B9E4_208D72282370_.wvu.PrintArea" localSheetId="0" hidden="1">Indice!$B$1:$N$23</definedName>
  </definedNames>
  <calcPr calcId="191029"/>
  <customWorkbookViews>
    <customWorkbookView name="Maria João Lima - Vista pessoal" guid="{D2454DF7-9151-402B-B9E4-208D72282370}" mergeInterval="0" personalView="1" maximized="1" windowWidth="1436" windowHeight="675" activeSheetId="2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60" i="89" l="1"/>
  <c r="AW60" i="89" s="1"/>
  <c r="AV66" i="89"/>
  <c r="AW66" i="89" s="1"/>
  <c r="AV59" i="89"/>
  <c r="AW59" i="89" s="1"/>
  <c r="AF66" i="89"/>
  <c r="O22" i="89"/>
  <c r="P22" i="89"/>
  <c r="AV22" i="89"/>
  <c r="AW22" i="89" s="1"/>
  <c r="AV15" i="89"/>
  <c r="AW15" i="89"/>
  <c r="AV16" i="89"/>
  <c r="AW16" i="89"/>
  <c r="T63" i="89"/>
  <c r="U63" i="89"/>
  <c r="V63" i="89"/>
  <c r="W63" i="89"/>
  <c r="X63" i="89"/>
  <c r="Y63" i="89"/>
  <c r="Z63" i="89"/>
  <c r="AA63" i="89"/>
  <c r="AB63" i="89"/>
  <c r="AC63" i="89"/>
  <c r="AD63" i="89"/>
  <c r="AE63" i="89"/>
  <c r="AF63" i="89"/>
  <c r="S63" i="89"/>
  <c r="C63" i="89"/>
  <c r="D63" i="89"/>
  <c r="E63" i="89"/>
  <c r="F63" i="89"/>
  <c r="G63" i="89"/>
  <c r="H63" i="89"/>
  <c r="I63" i="89"/>
  <c r="J63" i="89"/>
  <c r="K63" i="89"/>
  <c r="L63" i="89"/>
  <c r="M63" i="89"/>
  <c r="N63" i="89"/>
  <c r="O63" i="89"/>
  <c r="B63" i="89"/>
  <c r="T41" i="89"/>
  <c r="U41" i="89"/>
  <c r="V41" i="89"/>
  <c r="W41" i="89"/>
  <c r="X41" i="89"/>
  <c r="Y41" i="89"/>
  <c r="Z41" i="89"/>
  <c r="AA41" i="89"/>
  <c r="AB41" i="89"/>
  <c r="AC41" i="89"/>
  <c r="AD41" i="89"/>
  <c r="AE41" i="89"/>
  <c r="AF41" i="89"/>
  <c r="S41" i="89"/>
  <c r="C41" i="89"/>
  <c r="D41" i="89"/>
  <c r="E41" i="89"/>
  <c r="F41" i="89"/>
  <c r="G41" i="89"/>
  <c r="H41" i="89"/>
  <c r="I41" i="89"/>
  <c r="J41" i="89"/>
  <c r="K41" i="89"/>
  <c r="L41" i="89"/>
  <c r="M41" i="89"/>
  <c r="N41" i="89"/>
  <c r="O41" i="89"/>
  <c r="B41" i="89"/>
  <c r="AF19" i="89"/>
  <c r="T19" i="89"/>
  <c r="U19" i="89"/>
  <c r="V19" i="89"/>
  <c r="W19" i="89"/>
  <c r="X19" i="89"/>
  <c r="Y19" i="89"/>
  <c r="Z19" i="89"/>
  <c r="AA19" i="89"/>
  <c r="AB19" i="89"/>
  <c r="AC19" i="89"/>
  <c r="AD19" i="89"/>
  <c r="AE19" i="89"/>
  <c r="S19" i="89"/>
  <c r="C19" i="89"/>
  <c r="D19" i="89"/>
  <c r="E19" i="89"/>
  <c r="F19" i="89"/>
  <c r="G19" i="89"/>
  <c r="H19" i="89"/>
  <c r="I19" i="89"/>
  <c r="J19" i="89"/>
  <c r="K19" i="89"/>
  <c r="L19" i="89"/>
  <c r="M19" i="89"/>
  <c r="N19" i="89"/>
  <c r="O19" i="89"/>
  <c r="B19" i="89"/>
  <c r="AV66" i="88"/>
  <c r="AW66" i="88" s="1"/>
  <c r="AV58" i="88"/>
  <c r="AW58" i="88" s="1"/>
  <c r="AV59" i="88"/>
  <c r="AW59" i="88"/>
  <c r="AV60" i="88"/>
  <c r="AW60" i="88"/>
  <c r="AV44" i="88"/>
  <c r="AW44" i="88" s="1"/>
  <c r="AV37" i="88"/>
  <c r="AW37" i="88" s="1"/>
  <c r="AV38" i="88"/>
  <c r="AW38" i="88" s="1"/>
  <c r="AG37" i="88"/>
  <c r="AG38" i="88"/>
  <c r="AV22" i="88"/>
  <c r="AW22" i="88" s="1"/>
  <c r="AV15" i="88"/>
  <c r="AW15" i="88" s="1"/>
  <c r="AV16" i="88"/>
  <c r="AW16" i="88" s="1"/>
  <c r="O66" i="88"/>
  <c r="P66" i="88" s="1"/>
  <c r="N58" i="70"/>
  <c r="O58" i="70"/>
  <c r="P58" i="70" s="1"/>
  <c r="O59" i="70"/>
  <c r="L58" i="70"/>
  <c r="F58" i="70"/>
  <c r="L24" i="70"/>
  <c r="N24" i="70"/>
  <c r="O24" i="70"/>
  <c r="P24" i="70" s="1"/>
  <c r="O25" i="70"/>
  <c r="L26" i="70"/>
  <c r="N26" i="70"/>
  <c r="P26" i="70" s="1"/>
  <c r="O26" i="70"/>
  <c r="F24" i="70"/>
  <c r="N68" i="48"/>
  <c r="N69" i="48"/>
  <c r="J7" i="86"/>
  <c r="J8" i="86"/>
  <c r="J9" i="86"/>
  <c r="J10" i="86"/>
  <c r="J11" i="86"/>
  <c r="J12" i="86"/>
  <c r="J13" i="86"/>
  <c r="J14" i="86"/>
  <c r="J15" i="86"/>
  <c r="J16" i="86"/>
  <c r="J17" i="86"/>
  <c r="J18" i="86"/>
  <c r="J19" i="86"/>
  <c r="J20" i="86"/>
  <c r="J21" i="86"/>
  <c r="J22" i="86"/>
  <c r="J23" i="86"/>
  <c r="J24" i="86"/>
  <c r="J25" i="86"/>
  <c r="J26" i="86"/>
  <c r="J27" i="86"/>
  <c r="J28" i="86"/>
  <c r="J29" i="86"/>
  <c r="J30" i="86"/>
  <c r="J31" i="86"/>
  <c r="I50" i="2"/>
  <c r="J50" i="2"/>
  <c r="I53" i="2"/>
  <c r="J53" i="2"/>
  <c r="T63" i="88"/>
  <c r="U63" i="88"/>
  <c r="V63" i="88"/>
  <c r="W63" i="88"/>
  <c r="X63" i="88"/>
  <c r="Y63" i="88"/>
  <c r="Z63" i="88"/>
  <c r="AA63" i="88"/>
  <c r="AB63" i="88"/>
  <c r="AC63" i="88"/>
  <c r="AD63" i="88"/>
  <c r="AE63" i="88"/>
  <c r="AF63" i="88"/>
  <c r="S63" i="88"/>
  <c r="C63" i="88"/>
  <c r="D63" i="88"/>
  <c r="E63" i="88"/>
  <c r="F63" i="88"/>
  <c r="G63" i="88"/>
  <c r="H63" i="88"/>
  <c r="I63" i="88"/>
  <c r="J63" i="88"/>
  <c r="K63" i="88"/>
  <c r="L63" i="88"/>
  <c r="M63" i="88"/>
  <c r="N63" i="88"/>
  <c r="O63" i="88"/>
  <c r="B63" i="88"/>
  <c r="T41" i="88"/>
  <c r="U41" i="88"/>
  <c r="V41" i="88"/>
  <c r="W41" i="88"/>
  <c r="X41" i="88"/>
  <c r="Y41" i="88"/>
  <c r="Z41" i="88"/>
  <c r="AA41" i="88"/>
  <c r="AB41" i="88"/>
  <c r="AC41" i="88"/>
  <c r="AD41" i="88"/>
  <c r="AE41" i="88"/>
  <c r="AF41" i="88"/>
  <c r="S41" i="88"/>
  <c r="C41" i="88"/>
  <c r="D41" i="88"/>
  <c r="E41" i="88"/>
  <c r="F41" i="88"/>
  <c r="G41" i="88"/>
  <c r="H41" i="88"/>
  <c r="I41" i="88"/>
  <c r="J41" i="88"/>
  <c r="K41" i="88"/>
  <c r="L41" i="88"/>
  <c r="M41" i="88"/>
  <c r="N41" i="88"/>
  <c r="O41" i="88"/>
  <c r="B41" i="88"/>
  <c r="T19" i="88"/>
  <c r="U19" i="88"/>
  <c r="V19" i="88"/>
  <c r="W19" i="88"/>
  <c r="X19" i="88"/>
  <c r="Y19" i="88"/>
  <c r="Z19" i="88"/>
  <c r="AA19" i="88"/>
  <c r="AB19" i="88"/>
  <c r="AC19" i="88"/>
  <c r="AD19" i="88"/>
  <c r="AE19" i="88"/>
  <c r="AF19" i="88"/>
  <c r="S19" i="88"/>
  <c r="C19" i="88"/>
  <c r="D19" i="88"/>
  <c r="E19" i="88"/>
  <c r="F19" i="88"/>
  <c r="G19" i="88"/>
  <c r="H19" i="88"/>
  <c r="I19" i="88"/>
  <c r="J19" i="88"/>
  <c r="K19" i="88"/>
  <c r="L19" i="88"/>
  <c r="M19" i="88"/>
  <c r="N19" i="88"/>
  <c r="O19" i="88"/>
  <c r="B19" i="88"/>
  <c r="L77" i="70"/>
  <c r="N77" i="70"/>
  <c r="O77" i="70"/>
  <c r="F77" i="70"/>
  <c r="N90" i="70"/>
  <c r="O90" i="70"/>
  <c r="O91" i="70"/>
  <c r="O92" i="70"/>
  <c r="N93" i="70"/>
  <c r="O93" i="70"/>
  <c r="L90" i="70"/>
  <c r="L93" i="70"/>
  <c r="F90" i="70"/>
  <c r="F93" i="70"/>
  <c r="F94" i="70"/>
  <c r="L57" i="70"/>
  <c r="N57" i="70"/>
  <c r="O57" i="70"/>
  <c r="P57" i="70" s="1"/>
  <c r="F57" i="70"/>
  <c r="L22" i="70"/>
  <c r="N22" i="70"/>
  <c r="O22" i="70"/>
  <c r="F22" i="70"/>
  <c r="F23" i="70"/>
  <c r="P90" i="70" l="1"/>
  <c r="P93" i="70"/>
  <c r="P77" i="70"/>
  <c r="P22" i="70"/>
  <c r="D62" i="66"/>
  <c r="N93" i="36"/>
  <c r="O93" i="36"/>
  <c r="P93" i="36" s="1"/>
  <c r="L93" i="36"/>
  <c r="F93" i="36"/>
  <c r="N94" i="86"/>
  <c r="O94" i="86"/>
  <c r="L94" i="86"/>
  <c r="F94" i="86"/>
  <c r="J39" i="86"/>
  <c r="K39" i="86"/>
  <c r="L39" i="86"/>
  <c r="N39" i="86"/>
  <c r="O39" i="86"/>
  <c r="P39" i="86" s="1"/>
  <c r="J40" i="86"/>
  <c r="K40" i="86"/>
  <c r="L40" i="86"/>
  <c r="N40" i="86"/>
  <c r="O40" i="86"/>
  <c r="I27" i="90"/>
  <c r="J27" i="90"/>
  <c r="AV14" i="89"/>
  <c r="AV58" i="89"/>
  <c r="P29" i="89"/>
  <c r="AV14" i="88"/>
  <c r="AV36" i="88"/>
  <c r="AG36" i="88"/>
  <c r="P94" i="86" l="1"/>
  <c r="P40" i="86"/>
  <c r="L74" i="70"/>
  <c r="N74" i="70"/>
  <c r="O74" i="70"/>
  <c r="F74" i="70"/>
  <c r="L19" i="70"/>
  <c r="N19" i="70"/>
  <c r="O19" i="70"/>
  <c r="F19" i="70"/>
  <c r="F20" i="70"/>
  <c r="AV57" i="88"/>
  <c r="AV35" i="88"/>
  <c r="AV13" i="88"/>
  <c r="AG35" i="88"/>
  <c r="AV57" i="89"/>
  <c r="AV35" i="89"/>
  <c r="AV13" i="89"/>
  <c r="L83" i="70"/>
  <c r="N83" i="70"/>
  <c r="O83" i="70"/>
  <c r="L84" i="70"/>
  <c r="N84" i="70"/>
  <c r="O84" i="70"/>
  <c r="L85" i="70"/>
  <c r="N85" i="70"/>
  <c r="O85" i="70"/>
  <c r="L86" i="70"/>
  <c r="N86" i="70"/>
  <c r="O86" i="70"/>
  <c r="L87" i="70"/>
  <c r="N87" i="70"/>
  <c r="O87" i="70"/>
  <c r="L88" i="70"/>
  <c r="N88" i="70"/>
  <c r="O88" i="70"/>
  <c r="P88" i="70" s="1"/>
  <c r="L89" i="70"/>
  <c r="N89" i="70"/>
  <c r="O89" i="70"/>
  <c r="L94" i="70"/>
  <c r="N94" i="70"/>
  <c r="O94" i="70"/>
  <c r="F75" i="70"/>
  <c r="F76" i="70"/>
  <c r="F78" i="70"/>
  <c r="F80" i="70"/>
  <c r="F81" i="70"/>
  <c r="F82" i="70"/>
  <c r="F83" i="70"/>
  <c r="F84" i="70"/>
  <c r="F85" i="70"/>
  <c r="F86" i="70"/>
  <c r="F87" i="70"/>
  <c r="F88" i="70"/>
  <c r="F89" i="70"/>
  <c r="J57" i="70"/>
  <c r="K57" i="70"/>
  <c r="J58" i="70"/>
  <c r="K58" i="70"/>
  <c r="N17" i="66"/>
  <c r="O17" i="66"/>
  <c r="N18" i="66"/>
  <c r="O18" i="66"/>
  <c r="N19" i="66"/>
  <c r="O19" i="66"/>
  <c r="L17" i="66"/>
  <c r="F17" i="66"/>
  <c r="F18" i="66"/>
  <c r="J7" i="47"/>
  <c r="J8" i="47"/>
  <c r="J9" i="47"/>
  <c r="J10" i="47"/>
  <c r="J11" i="47"/>
  <c r="J12" i="47"/>
  <c r="J13" i="47"/>
  <c r="J14" i="47"/>
  <c r="J15" i="47"/>
  <c r="J16" i="47"/>
  <c r="J17" i="47"/>
  <c r="J18" i="47"/>
  <c r="J19" i="47"/>
  <c r="J20" i="47"/>
  <c r="J21" i="47"/>
  <c r="J22" i="47"/>
  <c r="J23" i="47"/>
  <c r="J24" i="47"/>
  <c r="J25" i="47"/>
  <c r="J26" i="47"/>
  <c r="J27" i="47"/>
  <c r="J28" i="47"/>
  <c r="J29" i="47"/>
  <c r="J30" i="47"/>
  <c r="J31" i="47"/>
  <c r="I61" i="81"/>
  <c r="H61" i="81"/>
  <c r="C61" i="81"/>
  <c r="B61" i="81"/>
  <c r="B32" i="36"/>
  <c r="C32" i="36"/>
  <c r="AV52" i="89"/>
  <c r="AV53" i="89"/>
  <c r="AV54" i="89"/>
  <c r="AV55" i="89"/>
  <c r="AV56" i="89"/>
  <c r="AF65" i="89"/>
  <c r="AV34" i="89"/>
  <c r="AV12" i="89"/>
  <c r="O21" i="89"/>
  <c r="AV34" i="88"/>
  <c r="AV12" i="88"/>
  <c r="AV56" i="88"/>
  <c r="O65" i="88"/>
  <c r="N17" i="70"/>
  <c r="O17" i="70"/>
  <c r="N18" i="70"/>
  <c r="O18" i="70"/>
  <c r="N20" i="70"/>
  <c r="O20" i="70"/>
  <c r="L17" i="70"/>
  <c r="L18" i="70"/>
  <c r="L20" i="70"/>
  <c r="L21" i="70"/>
  <c r="L23" i="70"/>
  <c r="F17" i="70"/>
  <c r="F18" i="70"/>
  <c r="F21" i="70"/>
  <c r="N66" i="66"/>
  <c r="O66" i="66"/>
  <c r="L66" i="66"/>
  <c r="F66" i="66"/>
  <c r="F67" i="66"/>
  <c r="J39" i="81"/>
  <c r="J40" i="81"/>
  <c r="J41" i="81"/>
  <c r="J42" i="81"/>
  <c r="J43" i="81"/>
  <c r="J44" i="81"/>
  <c r="J45" i="81"/>
  <c r="J46" i="81"/>
  <c r="J47" i="81"/>
  <c r="J48" i="81"/>
  <c r="J49" i="81"/>
  <c r="J50" i="81"/>
  <c r="J51" i="81"/>
  <c r="J52" i="81"/>
  <c r="J53" i="81"/>
  <c r="J54" i="81"/>
  <c r="J55" i="81"/>
  <c r="J56" i="81"/>
  <c r="J57" i="81"/>
  <c r="J58" i="81"/>
  <c r="J59" i="81"/>
  <c r="J60" i="81"/>
  <c r="B32" i="3"/>
  <c r="C32" i="3"/>
  <c r="H32" i="3"/>
  <c r="I32" i="3"/>
  <c r="I83" i="66"/>
  <c r="H83" i="66"/>
  <c r="C83" i="66"/>
  <c r="B83" i="66"/>
  <c r="AS29" i="89"/>
  <c r="AT29" i="89"/>
  <c r="AU29" i="89"/>
  <c r="AV29" i="89"/>
  <c r="AS30" i="89"/>
  <c r="AT30" i="89"/>
  <c r="AU30" i="89"/>
  <c r="AV30" i="89"/>
  <c r="AS31" i="89"/>
  <c r="AT31" i="89"/>
  <c r="AU31" i="89"/>
  <c r="AV31" i="89"/>
  <c r="AS32" i="89"/>
  <c r="AT32" i="89"/>
  <c r="AU32" i="89"/>
  <c r="AV32" i="89"/>
  <c r="AS33" i="89"/>
  <c r="AT33" i="89"/>
  <c r="AU33" i="89"/>
  <c r="AV33" i="89"/>
  <c r="AS34" i="89"/>
  <c r="AT34" i="89"/>
  <c r="AU34" i="89"/>
  <c r="AS35" i="89"/>
  <c r="AT35" i="89"/>
  <c r="AU35" i="89"/>
  <c r="AS36" i="89"/>
  <c r="AT36" i="89"/>
  <c r="AU36" i="89"/>
  <c r="AS37" i="89"/>
  <c r="AT37" i="89"/>
  <c r="AU37" i="89"/>
  <c r="AS38" i="89"/>
  <c r="AT38" i="89"/>
  <c r="AU38" i="89"/>
  <c r="AS39" i="89"/>
  <c r="AT39" i="89"/>
  <c r="AU39" i="89"/>
  <c r="AV39" i="89"/>
  <c r="AS40" i="89"/>
  <c r="AT40" i="89"/>
  <c r="AU40" i="89"/>
  <c r="AV40" i="89"/>
  <c r="AV11" i="89"/>
  <c r="AV55" i="88"/>
  <c r="AV33" i="88"/>
  <c r="AV11" i="88"/>
  <c r="N72" i="70"/>
  <c r="O72" i="70"/>
  <c r="N82" i="70"/>
  <c r="O82" i="70"/>
  <c r="I95" i="70"/>
  <c r="H95" i="70"/>
  <c r="C95" i="70"/>
  <c r="B95" i="70"/>
  <c r="L72" i="70"/>
  <c r="L73" i="70"/>
  <c r="L75" i="70"/>
  <c r="L76" i="70"/>
  <c r="L78" i="70"/>
  <c r="L80" i="70"/>
  <c r="L81" i="70"/>
  <c r="L82" i="70"/>
  <c r="F72" i="70"/>
  <c r="F73" i="70"/>
  <c r="N15" i="70"/>
  <c r="O15" i="70"/>
  <c r="N16" i="70"/>
  <c r="O16" i="70"/>
  <c r="L15" i="70"/>
  <c r="L16" i="70"/>
  <c r="F15" i="70"/>
  <c r="F16" i="70"/>
  <c r="N14" i="66"/>
  <c r="O14" i="66"/>
  <c r="L14" i="66"/>
  <c r="F14" i="66"/>
  <c r="C61" i="36"/>
  <c r="B61" i="36"/>
  <c r="P74" i="70" l="1"/>
  <c r="P19" i="70"/>
  <c r="P18" i="66"/>
  <c r="AW35" i="89"/>
  <c r="P83" i="70"/>
  <c r="F95" i="70"/>
  <c r="P94" i="70"/>
  <c r="AW34" i="89"/>
  <c r="P85" i="70"/>
  <c r="P86" i="70"/>
  <c r="P19" i="66"/>
  <c r="P89" i="70"/>
  <c r="P84" i="70"/>
  <c r="P87" i="70"/>
  <c r="P14" i="66"/>
  <c r="P17" i="66"/>
  <c r="P17" i="70"/>
  <c r="P20" i="70"/>
  <c r="P18" i="70"/>
  <c r="P66" i="66"/>
  <c r="AW33" i="89"/>
  <c r="P72" i="70"/>
  <c r="P82" i="70"/>
  <c r="P16" i="70"/>
  <c r="P15" i="70"/>
  <c r="N82" i="86"/>
  <c r="O82" i="86"/>
  <c r="N87" i="86"/>
  <c r="O87" i="86"/>
  <c r="N88" i="86"/>
  <c r="O88" i="86"/>
  <c r="N89" i="86"/>
  <c r="O89" i="86"/>
  <c r="N90" i="86"/>
  <c r="O90" i="86"/>
  <c r="N91" i="86"/>
  <c r="O91" i="86"/>
  <c r="N92" i="86"/>
  <c r="O92" i="86"/>
  <c r="N93" i="86"/>
  <c r="O93" i="86"/>
  <c r="L87" i="86"/>
  <c r="L88" i="86"/>
  <c r="L89" i="86"/>
  <c r="L90" i="86"/>
  <c r="L91" i="86"/>
  <c r="L92" i="86"/>
  <c r="L93" i="86"/>
  <c r="F87" i="86"/>
  <c r="F88" i="86"/>
  <c r="F89" i="86"/>
  <c r="F90" i="86"/>
  <c r="F91" i="86"/>
  <c r="F92" i="86"/>
  <c r="F93" i="86"/>
  <c r="AV10" i="89"/>
  <c r="AV54" i="88"/>
  <c r="AV32" i="88"/>
  <c r="AV10" i="88"/>
  <c r="N71" i="70"/>
  <c r="O71" i="70"/>
  <c r="N73" i="70"/>
  <c r="O73" i="70"/>
  <c r="N75" i="70"/>
  <c r="O75" i="70"/>
  <c r="N76" i="70"/>
  <c r="O76" i="70"/>
  <c r="N78" i="70"/>
  <c r="O78" i="70"/>
  <c r="O79" i="70"/>
  <c r="N80" i="70"/>
  <c r="O80" i="70"/>
  <c r="N81" i="70"/>
  <c r="O81" i="70"/>
  <c r="F71" i="70"/>
  <c r="N21" i="70"/>
  <c r="O21" i="70"/>
  <c r="N23" i="70"/>
  <c r="O23" i="70"/>
  <c r="N27" i="70"/>
  <c r="O27" i="70"/>
  <c r="N28" i="70"/>
  <c r="O28" i="70"/>
  <c r="N29" i="70"/>
  <c r="O29" i="70"/>
  <c r="N30" i="70"/>
  <c r="O30" i="70"/>
  <c r="N31" i="70"/>
  <c r="O31" i="70"/>
  <c r="L27" i="70"/>
  <c r="L28" i="70"/>
  <c r="L29" i="70"/>
  <c r="L30" i="70"/>
  <c r="L31" i="70"/>
  <c r="F26" i="70"/>
  <c r="F27" i="70"/>
  <c r="F28" i="70"/>
  <c r="F29" i="70"/>
  <c r="F30" i="70"/>
  <c r="F31" i="70"/>
  <c r="N65" i="66"/>
  <c r="O65" i="66"/>
  <c r="L65" i="66"/>
  <c r="F65" i="66"/>
  <c r="N11" i="66"/>
  <c r="O11" i="66"/>
  <c r="L11" i="66"/>
  <c r="F11" i="66"/>
  <c r="F60" i="36"/>
  <c r="N79" i="86"/>
  <c r="O79" i="86"/>
  <c r="N80" i="86"/>
  <c r="O80" i="86"/>
  <c r="N81" i="86"/>
  <c r="O81" i="86"/>
  <c r="N83" i="86"/>
  <c r="O83" i="86"/>
  <c r="N84" i="86"/>
  <c r="O84" i="86"/>
  <c r="N85" i="86"/>
  <c r="O85" i="86"/>
  <c r="N86" i="86"/>
  <c r="O86" i="86"/>
  <c r="L78" i="86"/>
  <c r="L79" i="86"/>
  <c r="L80" i="86"/>
  <c r="L81" i="86"/>
  <c r="L82" i="86"/>
  <c r="L83" i="86"/>
  <c r="L84" i="86"/>
  <c r="L85" i="86"/>
  <c r="L86" i="86"/>
  <c r="F79" i="86"/>
  <c r="F80" i="86"/>
  <c r="F81" i="86"/>
  <c r="F82" i="86"/>
  <c r="F83" i="86"/>
  <c r="F84" i="86"/>
  <c r="F85" i="86"/>
  <c r="F86" i="86"/>
  <c r="N30" i="86"/>
  <c r="O30" i="86"/>
  <c r="L30" i="86"/>
  <c r="F30" i="86"/>
  <c r="Q14" i="72"/>
  <c r="R14" i="72"/>
  <c r="O14" i="72"/>
  <c r="I14" i="72"/>
  <c r="B6" i="48"/>
  <c r="O64" i="89"/>
  <c r="AF64" i="89"/>
  <c r="AV9" i="89"/>
  <c r="O20" i="89"/>
  <c r="AV9" i="88"/>
  <c r="O64" i="88"/>
  <c r="O45" i="88"/>
  <c r="O44" i="88"/>
  <c r="O43" i="88"/>
  <c r="AF45" i="88"/>
  <c r="AF44" i="88"/>
  <c r="AF43" i="88"/>
  <c r="L92" i="83"/>
  <c r="N92" i="83"/>
  <c r="O92" i="83"/>
  <c r="F92" i="83"/>
  <c r="N53" i="70"/>
  <c r="O53" i="70"/>
  <c r="N54" i="70"/>
  <c r="O54" i="70"/>
  <c r="L53" i="70"/>
  <c r="L54" i="70"/>
  <c r="L55" i="70"/>
  <c r="F53" i="70"/>
  <c r="F54" i="70"/>
  <c r="N78" i="66"/>
  <c r="O78" i="66"/>
  <c r="N79" i="66"/>
  <c r="O79" i="66"/>
  <c r="L78" i="66"/>
  <c r="L79" i="66"/>
  <c r="F78" i="66"/>
  <c r="F79" i="66"/>
  <c r="I32" i="48"/>
  <c r="H32" i="48"/>
  <c r="B32" i="48"/>
  <c r="C32" i="48"/>
  <c r="N89" i="47"/>
  <c r="O89" i="47"/>
  <c r="N90" i="47"/>
  <c r="O90" i="47"/>
  <c r="N91" i="47"/>
  <c r="O91" i="47"/>
  <c r="N92" i="47"/>
  <c r="O92" i="47"/>
  <c r="N93" i="47"/>
  <c r="O93" i="47"/>
  <c r="N94" i="47"/>
  <c r="O94" i="47"/>
  <c r="L89" i="47"/>
  <c r="L90" i="47"/>
  <c r="L91" i="47"/>
  <c r="L92" i="47"/>
  <c r="L93" i="47"/>
  <c r="L94" i="47"/>
  <c r="F89" i="47"/>
  <c r="F90" i="47"/>
  <c r="F91" i="47"/>
  <c r="F92" i="47"/>
  <c r="F93" i="47"/>
  <c r="F94" i="47"/>
  <c r="J68" i="86"/>
  <c r="J69" i="86"/>
  <c r="J70" i="86"/>
  <c r="J71" i="86"/>
  <c r="J72" i="86"/>
  <c r="J73" i="86"/>
  <c r="J74" i="86"/>
  <c r="J75" i="86"/>
  <c r="J76" i="86"/>
  <c r="J77" i="86"/>
  <c r="J78" i="86"/>
  <c r="J79" i="86"/>
  <c r="J80" i="86"/>
  <c r="J81" i="86"/>
  <c r="J82" i="86"/>
  <c r="J83" i="86"/>
  <c r="J84" i="86"/>
  <c r="J85" i="86"/>
  <c r="J86" i="86"/>
  <c r="J87" i="86"/>
  <c r="J88" i="86"/>
  <c r="J89" i="86"/>
  <c r="J90" i="86"/>
  <c r="J91" i="86"/>
  <c r="J92" i="86"/>
  <c r="J93" i="86"/>
  <c r="J94" i="86"/>
  <c r="P82" i="86" l="1"/>
  <c r="P88" i="86"/>
  <c r="AV43" i="88"/>
  <c r="P90" i="47"/>
  <c r="P79" i="86"/>
  <c r="P75" i="70"/>
  <c r="P91" i="86"/>
  <c r="P87" i="86"/>
  <c r="P93" i="86"/>
  <c r="P28" i="70"/>
  <c r="P30" i="86"/>
  <c r="P71" i="70"/>
  <c r="P81" i="70"/>
  <c r="P30" i="70"/>
  <c r="P93" i="47"/>
  <c r="P89" i="47"/>
  <c r="P92" i="47"/>
  <c r="P92" i="86"/>
  <c r="P90" i="86"/>
  <c r="P89" i="86"/>
  <c r="P31" i="70"/>
  <c r="P78" i="70"/>
  <c r="P21" i="70"/>
  <c r="P80" i="70"/>
  <c r="P76" i="70"/>
  <c r="P73" i="70"/>
  <c r="P29" i="70"/>
  <c r="P27" i="70"/>
  <c r="P23" i="70"/>
  <c r="P65" i="66"/>
  <c r="P79" i="66"/>
  <c r="P11" i="66"/>
  <c r="P92" i="83"/>
  <c r="S14" i="72"/>
  <c r="AV64" i="89"/>
  <c r="P53" i="70"/>
  <c r="P54" i="70"/>
  <c r="P78" i="66"/>
  <c r="P94" i="47"/>
  <c r="P91" i="47"/>
  <c r="AT51" i="88"/>
  <c r="AT52" i="88"/>
  <c r="AT53" i="88"/>
  <c r="AT54" i="88"/>
  <c r="AT55" i="88"/>
  <c r="AT56" i="88"/>
  <c r="AT57" i="88"/>
  <c r="AT58" i="88"/>
  <c r="AT59" i="88"/>
  <c r="AT60" i="88"/>
  <c r="AT61" i="88"/>
  <c r="AT62" i="88"/>
  <c r="AT63" i="88"/>
  <c r="AT66" i="88"/>
  <c r="AT67" i="88"/>
  <c r="AT41" i="88"/>
  <c r="AT19" i="88"/>
  <c r="D68" i="48"/>
  <c r="E68" i="48"/>
  <c r="F68" i="48"/>
  <c r="D69" i="48"/>
  <c r="E69" i="48"/>
  <c r="F69" i="48"/>
  <c r="J37" i="36"/>
  <c r="H37" i="36"/>
  <c r="D37" i="36"/>
  <c r="B37" i="36"/>
  <c r="Q9" i="87"/>
  <c r="Q7" i="87"/>
  <c r="Q10" i="87"/>
  <c r="Q18" i="87"/>
  <c r="Q20" i="87"/>
  <c r="Q21" i="87"/>
  <c r="Q29" i="87"/>
  <c r="Q31" i="87"/>
  <c r="Q32" i="87"/>
  <c r="AT7" i="89"/>
  <c r="AU7" i="89"/>
  <c r="AV7" i="89"/>
  <c r="AT8" i="89"/>
  <c r="AU8" i="89"/>
  <c r="AV8" i="89"/>
  <c r="AT9" i="89"/>
  <c r="AU9" i="89"/>
  <c r="AW9" i="89" s="1"/>
  <c r="AT10" i="89"/>
  <c r="AU10" i="89"/>
  <c r="AW10" i="89" s="1"/>
  <c r="AT11" i="89"/>
  <c r="AU11" i="89"/>
  <c r="AW11" i="89" s="1"/>
  <c r="AT12" i="89"/>
  <c r="AU12" i="89"/>
  <c r="AW12" i="89" s="1"/>
  <c r="AT13" i="89"/>
  <c r="AU13" i="89"/>
  <c r="AW13" i="89" s="1"/>
  <c r="AT14" i="89"/>
  <c r="AU14" i="89"/>
  <c r="AW14" i="89" s="1"/>
  <c r="AT15" i="89"/>
  <c r="AU15" i="89"/>
  <c r="AT16" i="89"/>
  <c r="AU16" i="89"/>
  <c r="AT17" i="89"/>
  <c r="AU17" i="89"/>
  <c r="AT18" i="89"/>
  <c r="AU18" i="89"/>
  <c r="AT19" i="89"/>
  <c r="AU19" i="89"/>
  <c r="AT20" i="89"/>
  <c r="AT21" i="89"/>
  <c r="AT22" i="89"/>
  <c r="AT23" i="89"/>
  <c r="AD20" i="89"/>
  <c r="AD21" i="89"/>
  <c r="AD22" i="89"/>
  <c r="AD23" i="89"/>
  <c r="M20" i="89"/>
  <c r="M21" i="89"/>
  <c r="M22" i="89"/>
  <c r="M23" i="89"/>
  <c r="AD42" i="89"/>
  <c r="AE42" i="89"/>
  <c r="AD43" i="89"/>
  <c r="AE43" i="89"/>
  <c r="AD44" i="89"/>
  <c r="AT44" i="89" s="1"/>
  <c r="AE44" i="89"/>
  <c r="AD45" i="89"/>
  <c r="AT45" i="89" s="1"/>
  <c r="AE45" i="89"/>
  <c r="AV41" i="89"/>
  <c r="AV45" i="89"/>
  <c r="AW31" i="89"/>
  <c r="AW32" i="89"/>
  <c r="AT41" i="89"/>
  <c r="AT42" i="89"/>
  <c r="AT43" i="89"/>
  <c r="AT51" i="89"/>
  <c r="AU51" i="89"/>
  <c r="AV51" i="89"/>
  <c r="AT52" i="89"/>
  <c r="AU52" i="89"/>
  <c r="AT53" i="89"/>
  <c r="AU53" i="89"/>
  <c r="AW53" i="89" s="1"/>
  <c r="AT54" i="89"/>
  <c r="AU54" i="89"/>
  <c r="AW54" i="89" s="1"/>
  <c r="AT55" i="89"/>
  <c r="AU55" i="89"/>
  <c r="AW55" i="89" s="1"/>
  <c r="AT56" i="89"/>
  <c r="AU56" i="89"/>
  <c r="AW56" i="89" s="1"/>
  <c r="AT57" i="89"/>
  <c r="AU57" i="89"/>
  <c r="AW57" i="89" s="1"/>
  <c r="AT58" i="89"/>
  <c r="AU58" i="89"/>
  <c r="AW58" i="89" s="1"/>
  <c r="AT59" i="89"/>
  <c r="AU59" i="89"/>
  <c r="AT60" i="89"/>
  <c r="AU60" i="89"/>
  <c r="AT61" i="89"/>
  <c r="AU61" i="89"/>
  <c r="AV61" i="89"/>
  <c r="AT62" i="89"/>
  <c r="AU62" i="89"/>
  <c r="AV62" i="89"/>
  <c r="AT63" i="89"/>
  <c r="AU63" i="89"/>
  <c r="AT64" i="89"/>
  <c r="AT65" i="89"/>
  <c r="AT66" i="89"/>
  <c r="AT67" i="89"/>
  <c r="AV67" i="89"/>
  <c r="AD64" i="89"/>
  <c r="AD65" i="89"/>
  <c r="AD66" i="89"/>
  <c r="AD67" i="89"/>
  <c r="M64" i="89"/>
  <c r="M65" i="89"/>
  <c r="M66" i="89"/>
  <c r="M67" i="89"/>
  <c r="M42" i="89"/>
  <c r="M43" i="89"/>
  <c r="M44" i="89"/>
  <c r="M45" i="89"/>
  <c r="M64" i="88"/>
  <c r="M65" i="88"/>
  <c r="M66" i="88"/>
  <c r="M67" i="88"/>
  <c r="M42" i="88"/>
  <c r="AT42" i="88" s="1"/>
  <c r="N42" i="88"/>
  <c r="M43" i="88"/>
  <c r="N43" i="88"/>
  <c r="M44" i="88"/>
  <c r="N44" i="88"/>
  <c r="M45" i="88"/>
  <c r="AT45" i="88" s="1"/>
  <c r="N45" i="88"/>
  <c r="AT29" i="88"/>
  <c r="AT30" i="88"/>
  <c r="AT31" i="88"/>
  <c r="AT32" i="88"/>
  <c r="AT33" i="88"/>
  <c r="AT34" i="88"/>
  <c r="AT35" i="88"/>
  <c r="AT36" i="88"/>
  <c r="AT37" i="88"/>
  <c r="AT38" i="88"/>
  <c r="AT39" i="88"/>
  <c r="AT40" i="88"/>
  <c r="M20" i="88"/>
  <c r="M21" i="88"/>
  <c r="M22" i="88"/>
  <c r="M23" i="88"/>
  <c r="AT23" i="88"/>
  <c r="AT7" i="88"/>
  <c r="AU7" i="88"/>
  <c r="AT8" i="88"/>
  <c r="AU8" i="88"/>
  <c r="AT9" i="88"/>
  <c r="AU9" i="88"/>
  <c r="AW9" i="88" s="1"/>
  <c r="AT10" i="88"/>
  <c r="AU10" i="88"/>
  <c r="AW10" i="88" s="1"/>
  <c r="AT11" i="88"/>
  <c r="AU11" i="88"/>
  <c r="AW11" i="88" s="1"/>
  <c r="AT12" i="88"/>
  <c r="AU12" i="88"/>
  <c r="AW12" i="88" s="1"/>
  <c r="AT13" i="88"/>
  <c r="AU13" i="88"/>
  <c r="AW13" i="88" s="1"/>
  <c r="AT14" i="88"/>
  <c r="AU14" i="88"/>
  <c r="AW14" i="88" s="1"/>
  <c r="AT15" i="88"/>
  <c r="AU15" i="88"/>
  <c r="AT16" i="88"/>
  <c r="AU16" i="88"/>
  <c r="AT17" i="88"/>
  <c r="AU17" i="88"/>
  <c r="AT18" i="88"/>
  <c r="AU18" i="88"/>
  <c r="AD20" i="88"/>
  <c r="AT20" i="88" s="1"/>
  <c r="AD21" i="88"/>
  <c r="AT21" i="88" s="1"/>
  <c r="AD22" i="88"/>
  <c r="AD23" i="88"/>
  <c r="AD42" i="88"/>
  <c r="AE42" i="88"/>
  <c r="AD43" i="88"/>
  <c r="AT43" i="88" s="1"/>
  <c r="AE43" i="88"/>
  <c r="AD44" i="88"/>
  <c r="AT44" i="88" s="1"/>
  <c r="AE44" i="88"/>
  <c r="AD45" i="88"/>
  <c r="AE45" i="88"/>
  <c r="AD64" i="88"/>
  <c r="AD65" i="88"/>
  <c r="AT65" i="88" s="1"/>
  <c r="AD66" i="88"/>
  <c r="AD67" i="88"/>
  <c r="J39" i="83"/>
  <c r="J40" i="83"/>
  <c r="J41" i="83"/>
  <c r="J42" i="83"/>
  <c r="J43" i="83"/>
  <c r="J44" i="83"/>
  <c r="J45" i="83"/>
  <c r="J46" i="83"/>
  <c r="J47" i="83"/>
  <c r="J48" i="83"/>
  <c r="J49" i="83"/>
  <c r="J50" i="83"/>
  <c r="J51" i="83"/>
  <c r="J52" i="83"/>
  <c r="J53" i="83"/>
  <c r="J54" i="83"/>
  <c r="J55" i="83"/>
  <c r="J56" i="83"/>
  <c r="J57" i="83"/>
  <c r="J58" i="83"/>
  <c r="J59" i="83"/>
  <c r="J60" i="83"/>
  <c r="D50" i="2"/>
  <c r="C50" i="2"/>
  <c r="B66" i="46"/>
  <c r="AV7" i="88"/>
  <c r="AV8" i="88"/>
  <c r="N37" i="36"/>
  <c r="P59" i="90"/>
  <c r="O59" i="90"/>
  <c r="M59" i="90"/>
  <c r="G59" i="90"/>
  <c r="P58" i="90"/>
  <c r="O58" i="90"/>
  <c r="M58" i="90"/>
  <c r="G58" i="90"/>
  <c r="P57" i="90"/>
  <c r="O57" i="90"/>
  <c r="M57" i="90"/>
  <c r="G57" i="90"/>
  <c r="P56" i="90"/>
  <c r="O56" i="90"/>
  <c r="M56" i="90"/>
  <c r="G56" i="90"/>
  <c r="P55" i="90"/>
  <c r="O55" i="90"/>
  <c r="M55" i="90"/>
  <c r="G55" i="90"/>
  <c r="P54" i="90"/>
  <c r="O54" i="90"/>
  <c r="M54" i="90"/>
  <c r="G54" i="90"/>
  <c r="J53" i="90"/>
  <c r="I53" i="90"/>
  <c r="D53" i="90"/>
  <c r="C53" i="90"/>
  <c r="P52" i="90"/>
  <c r="O52" i="90"/>
  <c r="M52" i="90"/>
  <c r="G52" i="90"/>
  <c r="P51" i="90"/>
  <c r="O51" i="90"/>
  <c r="M51" i="90"/>
  <c r="G51" i="90"/>
  <c r="J50" i="90"/>
  <c r="I50" i="90"/>
  <c r="D50" i="90"/>
  <c r="C50" i="90"/>
  <c r="P49" i="90"/>
  <c r="O49" i="90"/>
  <c r="M49" i="90"/>
  <c r="G49" i="90"/>
  <c r="P48" i="90"/>
  <c r="O48" i="90"/>
  <c r="M48" i="90"/>
  <c r="G48" i="90"/>
  <c r="J47" i="90"/>
  <c r="I47" i="90"/>
  <c r="D47" i="90"/>
  <c r="C47" i="90"/>
  <c r="J46" i="90"/>
  <c r="I46" i="90"/>
  <c r="D46" i="90"/>
  <c r="C46" i="90"/>
  <c r="O45" i="90"/>
  <c r="I45" i="90"/>
  <c r="C45" i="90"/>
  <c r="P39" i="90"/>
  <c r="O39" i="90"/>
  <c r="M39" i="90"/>
  <c r="G39" i="90"/>
  <c r="P38" i="90"/>
  <c r="O38" i="90"/>
  <c r="M38" i="90"/>
  <c r="G38" i="90"/>
  <c r="P37" i="90"/>
  <c r="O37" i="90"/>
  <c r="M37" i="90"/>
  <c r="G37" i="90"/>
  <c r="P36" i="90"/>
  <c r="O36" i="90"/>
  <c r="M36" i="90"/>
  <c r="G36" i="90"/>
  <c r="P35" i="90"/>
  <c r="O35" i="90"/>
  <c r="M35" i="90"/>
  <c r="G35" i="90"/>
  <c r="P34" i="90"/>
  <c r="O34" i="90"/>
  <c r="M34" i="90"/>
  <c r="G34" i="90"/>
  <c r="J33" i="90"/>
  <c r="I33" i="90"/>
  <c r="D33" i="90"/>
  <c r="C33" i="90"/>
  <c r="P32" i="90"/>
  <c r="O32" i="90"/>
  <c r="M32" i="90"/>
  <c r="G32" i="90"/>
  <c r="P31" i="90"/>
  <c r="O31" i="90"/>
  <c r="M31" i="90"/>
  <c r="G31" i="90"/>
  <c r="J30" i="90"/>
  <c r="I30" i="90"/>
  <c r="D30" i="90"/>
  <c r="C30" i="90"/>
  <c r="P29" i="90"/>
  <c r="O29" i="90"/>
  <c r="M29" i="90"/>
  <c r="G29" i="90"/>
  <c r="P28" i="90"/>
  <c r="O28" i="90"/>
  <c r="M28" i="90"/>
  <c r="G28" i="90"/>
  <c r="D27" i="90"/>
  <c r="C27" i="90"/>
  <c r="P26" i="90"/>
  <c r="P46" i="90" s="1"/>
  <c r="O26" i="90"/>
  <c r="O46" i="90" s="1"/>
  <c r="L26" i="90"/>
  <c r="K26" i="90"/>
  <c r="J26" i="90"/>
  <c r="I26" i="90"/>
  <c r="F26" i="90"/>
  <c r="E26" i="90"/>
  <c r="D26" i="90"/>
  <c r="L46" i="90" s="1"/>
  <c r="C26" i="90"/>
  <c r="K46" i="90" s="1"/>
  <c r="Q25" i="90"/>
  <c r="Q45" i="90" s="1"/>
  <c r="O25" i="90"/>
  <c r="M25" i="90"/>
  <c r="K25" i="90"/>
  <c r="I25" i="90"/>
  <c r="G25" i="90"/>
  <c r="G45" i="90" s="1"/>
  <c r="M45" i="90" s="1"/>
  <c r="E25" i="90"/>
  <c r="C25" i="90"/>
  <c r="K45" i="90" s="1"/>
  <c r="P19" i="90"/>
  <c r="O19" i="90"/>
  <c r="M19" i="90"/>
  <c r="G19" i="90"/>
  <c r="P18" i="90"/>
  <c r="O18" i="90"/>
  <c r="M18" i="90"/>
  <c r="G18" i="90"/>
  <c r="P17" i="90"/>
  <c r="O17" i="90"/>
  <c r="M17" i="90"/>
  <c r="G17" i="90"/>
  <c r="P16" i="90"/>
  <c r="O16" i="90"/>
  <c r="M16" i="90"/>
  <c r="G16" i="90"/>
  <c r="P15" i="90"/>
  <c r="O15" i="90"/>
  <c r="M15" i="90"/>
  <c r="G15" i="90"/>
  <c r="P14" i="90"/>
  <c r="O14" i="90"/>
  <c r="M14" i="90"/>
  <c r="G14" i="90"/>
  <c r="J13" i="90"/>
  <c r="I13" i="90"/>
  <c r="D13" i="90"/>
  <c r="C13" i="90"/>
  <c r="P12" i="90"/>
  <c r="O12" i="90"/>
  <c r="M12" i="90"/>
  <c r="G12" i="90"/>
  <c r="P11" i="90"/>
  <c r="O11" i="90"/>
  <c r="M11" i="90"/>
  <c r="G11" i="90"/>
  <c r="J10" i="90"/>
  <c r="I10" i="90"/>
  <c r="D10" i="90"/>
  <c r="C10" i="90"/>
  <c r="P9" i="90"/>
  <c r="O9" i="90"/>
  <c r="M9" i="90"/>
  <c r="G9" i="90"/>
  <c r="P8" i="90"/>
  <c r="O8" i="90"/>
  <c r="M8" i="90"/>
  <c r="G8" i="90"/>
  <c r="J7" i="90"/>
  <c r="I7" i="90"/>
  <c r="D7" i="90"/>
  <c r="C7" i="90"/>
  <c r="P6" i="90"/>
  <c r="O6" i="90"/>
  <c r="L6" i="90"/>
  <c r="J6" i="90"/>
  <c r="I6" i="90"/>
  <c r="F6" i="90"/>
  <c r="E6" i="90"/>
  <c r="K6" i="90" s="1"/>
  <c r="Q5" i="90"/>
  <c r="O5" i="90"/>
  <c r="M5" i="90"/>
  <c r="K5" i="90"/>
  <c r="I5" i="90"/>
  <c r="E5" i="90"/>
  <c r="V32" i="87"/>
  <c r="U32" i="87"/>
  <c r="V31" i="87"/>
  <c r="V29" i="87"/>
  <c r="V26" i="87"/>
  <c r="U26" i="87"/>
  <c r="V23" i="87"/>
  <c r="U23" i="87"/>
  <c r="V21" i="87"/>
  <c r="U21" i="87"/>
  <c r="V20" i="87"/>
  <c r="V18" i="87"/>
  <c r="V15" i="87"/>
  <c r="U15" i="87"/>
  <c r="V12" i="87"/>
  <c r="U12" i="87"/>
  <c r="V10" i="87"/>
  <c r="U10" i="87"/>
  <c r="V9" i="87"/>
  <c r="V7" i="87"/>
  <c r="AT64" i="88" l="1"/>
  <c r="AT22" i="88"/>
  <c r="Q39" i="90"/>
  <c r="M33" i="90"/>
  <c r="C40" i="90"/>
  <c r="E32" i="90" s="1"/>
  <c r="Q29" i="90"/>
  <c r="AU41" i="89"/>
  <c r="C60" i="90"/>
  <c r="E54" i="90" s="1"/>
  <c r="G33" i="90"/>
  <c r="G27" i="90"/>
  <c r="M13" i="90"/>
  <c r="J20" i="90"/>
  <c r="L16" i="90" s="1"/>
  <c r="Q12" i="90"/>
  <c r="Q17" i="90"/>
  <c r="Q15" i="90"/>
  <c r="Q18" i="90"/>
  <c r="Q9" i="90"/>
  <c r="AV63" i="89"/>
  <c r="AU19" i="88"/>
  <c r="M50" i="90"/>
  <c r="Q54" i="90"/>
  <c r="Q58" i="90"/>
  <c r="Q56" i="90"/>
  <c r="Q57" i="90"/>
  <c r="J40" i="90"/>
  <c r="L29" i="90" s="1"/>
  <c r="O33" i="90"/>
  <c r="Q32" i="90"/>
  <c r="Q35" i="90"/>
  <c r="P10" i="90"/>
  <c r="M10" i="90"/>
  <c r="G7" i="90"/>
  <c r="V33" i="87"/>
  <c r="V22" i="87"/>
  <c r="AV19" i="89"/>
  <c r="M53" i="90"/>
  <c r="Q51" i="90"/>
  <c r="Q49" i="90"/>
  <c r="Q38" i="90"/>
  <c r="Q34" i="90"/>
  <c r="Q37" i="90"/>
  <c r="Q36" i="90"/>
  <c r="I40" i="90"/>
  <c r="K36" i="90" s="1"/>
  <c r="M30" i="90"/>
  <c r="Q28" i="90"/>
  <c r="Q31" i="90"/>
  <c r="P27" i="90"/>
  <c r="Q16" i="90"/>
  <c r="I20" i="90"/>
  <c r="K13" i="90" s="1"/>
  <c r="Q8" i="90"/>
  <c r="O7" i="90"/>
  <c r="G13" i="90"/>
  <c r="Q19" i="90"/>
  <c r="C20" i="90"/>
  <c r="E11" i="90" s="1"/>
  <c r="Q14" i="90"/>
  <c r="Q11" i="90"/>
  <c r="P7" i="90"/>
  <c r="I60" i="90"/>
  <c r="K58" i="90" s="1"/>
  <c r="O53" i="90"/>
  <c r="J60" i="90"/>
  <c r="L53" i="90" s="1"/>
  <c r="Q48" i="90"/>
  <c r="O47" i="90"/>
  <c r="Q59" i="90"/>
  <c r="G53" i="90"/>
  <c r="Q55" i="90"/>
  <c r="Q52" i="90"/>
  <c r="P47" i="90"/>
  <c r="G47" i="90"/>
  <c r="E46" i="90"/>
  <c r="M7" i="90"/>
  <c r="O10" i="90"/>
  <c r="P13" i="90"/>
  <c r="M27" i="90"/>
  <c r="O30" i="90"/>
  <c r="P33" i="90"/>
  <c r="F46" i="90"/>
  <c r="M47" i="90"/>
  <c r="O50" i="90"/>
  <c r="P53" i="90"/>
  <c r="D20" i="90"/>
  <c r="F13" i="90" s="1"/>
  <c r="P30" i="90"/>
  <c r="P50" i="90"/>
  <c r="O13" i="90"/>
  <c r="O27" i="90"/>
  <c r="D40" i="90"/>
  <c r="D60" i="90"/>
  <c r="G10" i="90"/>
  <c r="G30" i="90"/>
  <c r="G50" i="90"/>
  <c r="E45" i="90"/>
  <c r="V11" i="87"/>
  <c r="AG52" i="88"/>
  <c r="AG53" i="88"/>
  <c r="AG54" i="88"/>
  <c r="AG55" i="88"/>
  <c r="AG56" i="88"/>
  <c r="AG57" i="88"/>
  <c r="AG58" i="88"/>
  <c r="AG59" i="88"/>
  <c r="AG60" i="88"/>
  <c r="AG51" i="88"/>
  <c r="AG30" i="88"/>
  <c r="AG31" i="88"/>
  <c r="AG32" i="88"/>
  <c r="AG33" i="88"/>
  <c r="AG34" i="88"/>
  <c r="AG29" i="88"/>
  <c r="J79" i="70"/>
  <c r="K79" i="70"/>
  <c r="J80" i="70"/>
  <c r="K80" i="70"/>
  <c r="J81" i="70"/>
  <c r="K81" i="70"/>
  <c r="J82" i="70"/>
  <c r="K82" i="70"/>
  <c r="J83" i="70"/>
  <c r="K83" i="70"/>
  <c r="J84" i="70"/>
  <c r="K84" i="70"/>
  <c r="J85" i="70"/>
  <c r="K85" i="70"/>
  <c r="J86" i="70"/>
  <c r="K86" i="70"/>
  <c r="J87" i="70"/>
  <c r="K87" i="70"/>
  <c r="J88" i="70"/>
  <c r="K88" i="70"/>
  <c r="J89" i="70"/>
  <c r="K89" i="70"/>
  <c r="J90" i="70"/>
  <c r="K90" i="70"/>
  <c r="D79" i="70"/>
  <c r="E79" i="70"/>
  <c r="D80" i="70"/>
  <c r="E80" i="70"/>
  <c r="D81" i="70"/>
  <c r="E81" i="70"/>
  <c r="D82" i="70"/>
  <c r="E82" i="70"/>
  <c r="D83" i="70"/>
  <c r="E83" i="70"/>
  <c r="D84" i="70"/>
  <c r="E84" i="70"/>
  <c r="D85" i="70"/>
  <c r="E85" i="70"/>
  <c r="D86" i="70"/>
  <c r="E86" i="70"/>
  <c r="D87" i="70"/>
  <c r="E87" i="70"/>
  <c r="D88" i="70"/>
  <c r="E88" i="70"/>
  <c r="D89" i="70"/>
  <c r="E89" i="70"/>
  <c r="D90" i="70"/>
  <c r="E90" i="70"/>
  <c r="D91" i="70"/>
  <c r="E91" i="70"/>
  <c r="J56" i="70"/>
  <c r="K56" i="70"/>
  <c r="L56" i="70"/>
  <c r="N56" i="70"/>
  <c r="O56" i="70"/>
  <c r="D56" i="70"/>
  <c r="E56" i="70"/>
  <c r="F56" i="70"/>
  <c r="D57" i="70"/>
  <c r="E57" i="70"/>
  <c r="B61" i="70"/>
  <c r="C61" i="70"/>
  <c r="N48" i="70"/>
  <c r="O48" i="70"/>
  <c r="N49" i="70"/>
  <c r="O49" i="70"/>
  <c r="N50" i="70"/>
  <c r="O50" i="70"/>
  <c r="N51" i="70"/>
  <c r="O51" i="70"/>
  <c r="J48" i="70"/>
  <c r="K48" i="70"/>
  <c r="L48" i="70"/>
  <c r="J49" i="70"/>
  <c r="K49" i="70"/>
  <c r="L49" i="70"/>
  <c r="J50" i="70"/>
  <c r="K50" i="70"/>
  <c r="L50" i="70"/>
  <c r="J51" i="70"/>
  <c r="K51" i="70"/>
  <c r="L51" i="70"/>
  <c r="J52" i="70"/>
  <c r="K52" i="70"/>
  <c r="L52" i="70"/>
  <c r="D48" i="70"/>
  <c r="E48" i="70"/>
  <c r="F48" i="70"/>
  <c r="D49" i="70"/>
  <c r="E49" i="70"/>
  <c r="F49" i="70"/>
  <c r="D50" i="70"/>
  <c r="E50" i="70"/>
  <c r="F50" i="70"/>
  <c r="D51" i="70"/>
  <c r="E51" i="70"/>
  <c r="F51" i="70"/>
  <c r="D52" i="70"/>
  <c r="E52" i="70"/>
  <c r="F52" i="70"/>
  <c r="B61" i="46"/>
  <c r="C61" i="46"/>
  <c r="I32" i="36"/>
  <c r="H32" i="36"/>
  <c r="C95" i="86"/>
  <c r="B95" i="86"/>
  <c r="E29" i="90" l="1"/>
  <c r="E38" i="90"/>
  <c r="E34" i="90"/>
  <c r="E31" i="90"/>
  <c r="Q30" i="90"/>
  <c r="L37" i="90"/>
  <c r="L34" i="90"/>
  <c r="L31" i="90"/>
  <c r="L28" i="90"/>
  <c r="L38" i="90"/>
  <c r="L27" i="90"/>
  <c r="E35" i="90"/>
  <c r="E27" i="90"/>
  <c r="E36" i="90"/>
  <c r="E33" i="90"/>
  <c r="E59" i="90"/>
  <c r="E57" i="90"/>
  <c r="E51" i="90"/>
  <c r="E53" i="90"/>
  <c r="E55" i="90"/>
  <c r="E47" i="90"/>
  <c r="E48" i="90"/>
  <c r="E49" i="90"/>
  <c r="E52" i="90"/>
  <c r="E50" i="90"/>
  <c r="E58" i="90"/>
  <c r="E56" i="90"/>
  <c r="L30" i="90"/>
  <c r="L32" i="90"/>
  <c r="L39" i="90"/>
  <c r="L35" i="90"/>
  <c r="E30" i="90"/>
  <c r="E40" i="90"/>
  <c r="E37" i="90"/>
  <c r="E28" i="90"/>
  <c r="E39" i="90"/>
  <c r="L18" i="90"/>
  <c r="Q47" i="90"/>
  <c r="L36" i="90"/>
  <c r="P40" i="90"/>
  <c r="Q33" i="90"/>
  <c r="L11" i="90"/>
  <c r="L12" i="90"/>
  <c r="L17" i="90"/>
  <c r="L15" i="90"/>
  <c r="L7" i="90"/>
  <c r="L10" i="90"/>
  <c r="L19" i="90"/>
  <c r="L14" i="90"/>
  <c r="L8" i="90"/>
  <c r="L13" i="90"/>
  <c r="L9" i="90"/>
  <c r="Q10" i="90"/>
  <c r="L56" i="90"/>
  <c r="L57" i="90"/>
  <c r="L58" i="90"/>
  <c r="L33" i="90"/>
  <c r="Q27" i="90"/>
  <c r="K17" i="90"/>
  <c r="K7" i="90"/>
  <c r="K10" i="90"/>
  <c r="K15" i="90"/>
  <c r="L50" i="90"/>
  <c r="L49" i="90"/>
  <c r="L52" i="90"/>
  <c r="L59" i="90"/>
  <c r="L47" i="90"/>
  <c r="K39" i="90"/>
  <c r="K35" i="90"/>
  <c r="K37" i="90"/>
  <c r="M40" i="90"/>
  <c r="K34" i="90"/>
  <c r="K31" i="90"/>
  <c r="K38" i="90"/>
  <c r="K32" i="90"/>
  <c r="K29" i="90"/>
  <c r="K30" i="90"/>
  <c r="K19" i="90"/>
  <c r="K16" i="90"/>
  <c r="K18" i="90"/>
  <c r="K11" i="90"/>
  <c r="K12" i="90"/>
  <c r="E13" i="90"/>
  <c r="E8" i="90"/>
  <c r="E12" i="90"/>
  <c r="O20" i="90"/>
  <c r="E7" i="90"/>
  <c r="E9" i="90"/>
  <c r="E16" i="90"/>
  <c r="E17" i="90"/>
  <c r="E19" i="90"/>
  <c r="E14" i="90"/>
  <c r="Q7" i="90"/>
  <c r="E18" i="90"/>
  <c r="E15" i="90"/>
  <c r="E10" i="90"/>
  <c r="K53" i="90"/>
  <c r="K54" i="90"/>
  <c r="K47" i="90"/>
  <c r="K57" i="90"/>
  <c r="K56" i="90"/>
  <c r="K50" i="90"/>
  <c r="M60" i="90"/>
  <c r="K52" i="90"/>
  <c r="O60" i="90"/>
  <c r="K48" i="90"/>
  <c r="K51" i="90"/>
  <c r="K55" i="90"/>
  <c r="K59" i="90"/>
  <c r="K49" i="90"/>
  <c r="Q53" i="90"/>
  <c r="K33" i="90"/>
  <c r="O40" i="90"/>
  <c r="K27" i="90"/>
  <c r="K28" i="90"/>
  <c r="F33" i="90"/>
  <c r="F30" i="90"/>
  <c r="K9" i="90"/>
  <c r="K8" i="90"/>
  <c r="M20" i="90"/>
  <c r="K14" i="90"/>
  <c r="P20" i="90"/>
  <c r="F10" i="90"/>
  <c r="F7" i="90"/>
  <c r="L48" i="90"/>
  <c r="L51" i="90"/>
  <c r="L54" i="90"/>
  <c r="L55" i="90"/>
  <c r="Q50" i="90"/>
  <c r="Q13" i="90"/>
  <c r="G60" i="90"/>
  <c r="F55" i="90"/>
  <c r="F51" i="90"/>
  <c r="F49" i="90"/>
  <c r="F56" i="90"/>
  <c r="F54" i="90"/>
  <c r="F57" i="90"/>
  <c r="F52" i="90"/>
  <c r="F59" i="90"/>
  <c r="F58" i="90"/>
  <c r="F48" i="90"/>
  <c r="F27" i="90"/>
  <c r="G20" i="90"/>
  <c r="F15" i="90"/>
  <c r="F11" i="90"/>
  <c r="F16" i="90"/>
  <c r="F14" i="90"/>
  <c r="F8" i="90"/>
  <c r="F18" i="90"/>
  <c r="F9" i="90"/>
  <c r="F12" i="90"/>
  <c r="F19" i="90"/>
  <c r="F17" i="90"/>
  <c r="G40" i="90"/>
  <c r="F35" i="90"/>
  <c r="F31" i="90"/>
  <c r="F37" i="90"/>
  <c r="F36" i="90"/>
  <c r="F40" i="90"/>
  <c r="F34" i="90"/>
  <c r="F28" i="90"/>
  <c r="F38" i="90"/>
  <c r="F29" i="90"/>
  <c r="F32" i="90"/>
  <c r="F39" i="90"/>
  <c r="F47" i="90"/>
  <c r="F53" i="90"/>
  <c r="P60" i="90"/>
  <c r="F50" i="90"/>
  <c r="P56" i="70"/>
  <c r="P48" i="70"/>
  <c r="P50" i="70"/>
  <c r="P49" i="70"/>
  <c r="P51" i="70"/>
  <c r="J7" i="70"/>
  <c r="J8" i="70"/>
  <c r="J9" i="70"/>
  <c r="J10" i="70"/>
  <c r="J11" i="70"/>
  <c r="J12" i="70"/>
  <c r="J13" i="70"/>
  <c r="J14" i="70"/>
  <c r="J15" i="70"/>
  <c r="J16" i="70"/>
  <c r="J17" i="70"/>
  <c r="J18" i="70"/>
  <c r="J19" i="70"/>
  <c r="J20" i="70"/>
  <c r="J21" i="70"/>
  <c r="J22" i="70"/>
  <c r="J23" i="70"/>
  <c r="J24" i="70"/>
  <c r="J25" i="70"/>
  <c r="J26" i="70"/>
  <c r="J27" i="70"/>
  <c r="J28" i="70"/>
  <c r="J29" i="70"/>
  <c r="J30" i="70"/>
  <c r="J31" i="70"/>
  <c r="L40" i="90" l="1"/>
  <c r="E60" i="90"/>
  <c r="Q40" i="90"/>
  <c r="L20" i="90"/>
  <c r="Q60" i="90"/>
  <c r="L60" i="90"/>
  <c r="E20" i="90"/>
  <c r="K60" i="90"/>
  <c r="K40" i="90"/>
  <c r="K20" i="90"/>
  <c r="Q20" i="90"/>
  <c r="F20" i="90"/>
  <c r="F60" i="90"/>
  <c r="J68" i="46"/>
  <c r="J69" i="46"/>
  <c r="J70" i="46"/>
  <c r="J71" i="46"/>
  <c r="J72" i="46"/>
  <c r="J73" i="46"/>
  <c r="J74" i="46"/>
  <c r="J75" i="46"/>
  <c r="J76" i="46"/>
  <c r="J77" i="46"/>
  <c r="J78" i="46"/>
  <c r="J79" i="46"/>
  <c r="J80" i="46"/>
  <c r="J81" i="46"/>
  <c r="J82" i="46"/>
  <c r="J83" i="46"/>
  <c r="J84" i="46"/>
  <c r="J85" i="46"/>
  <c r="J86" i="46"/>
  <c r="J87" i="46"/>
  <c r="J88" i="46"/>
  <c r="J89" i="46"/>
  <c r="J90" i="46"/>
  <c r="J91" i="46"/>
  <c r="J92" i="46"/>
  <c r="J93" i="46"/>
  <c r="J94" i="46"/>
  <c r="J39" i="46"/>
  <c r="J40" i="46"/>
  <c r="J41" i="46"/>
  <c r="J42" i="46"/>
  <c r="J43" i="46"/>
  <c r="J44" i="46"/>
  <c r="J45" i="46"/>
  <c r="J46" i="46"/>
  <c r="J47" i="46"/>
  <c r="J48" i="46"/>
  <c r="J49" i="46"/>
  <c r="J50" i="46"/>
  <c r="J51" i="46"/>
  <c r="J52" i="46"/>
  <c r="J53" i="46"/>
  <c r="J54" i="46"/>
  <c r="J55" i="46"/>
  <c r="J56" i="46"/>
  <c r="J57" i="46"/>
  <c r="J58" i="46"/>
  <c r="J59" i="46"/>
  <c r="J60" i="46"/>
  <c r="J7" i="46"/>
  <c r="J8" i="46"/>
  <c r="J9" i="46"/>
  <c r="J10" i="46"/>
  <c r="J11" i="46"/>
  <c r="J12" i="46"/>
  <c r="J13" i="46"/>
  <c r="J14" i="46"/>
  <c r="J15" i="46"/>
  <c r="J16" i="46"/>
  <c r="J17" i="46"/>
  <c r="J18" i="46"/>
  <c r="J19" i="46"/>
  <c r="J20" i="46"/>
  <c r="J21" i="46"/>
  <c r="J22" i="46"/>
  <c r="J23" i="46"/>
  <c r="J24" i="46"/>
  <c r="J25" i="46"/>
  <c r="J26" i="46"/>
  <c r="J27" i="46"/>
  <c r="J28" i="46"/>
  <c r="J29" i="46"/>
  <c r="J30" i="46"/>
  <c r="J31" i="46"/>
  <c r="J39" i="36"/>
  <c r="J40" i="36"/>
  <c r="J41" i="36"/>
  <c r="J42" i="36"/>
  <c r="J43" i="36"/>
  <c r="J44" i="36"/>
  <c r="J45" i="36"/>
  <c r="J46" i="36"/>
  <c r="J47" i="36"/>
  <c r="J48" i="36"/>
  <c r="J49" i="36"/>
  <c r="J50" i="36"/>
  <c r="J51" i="36"/>
  <c r="J52" i="36"/>
  <c r="J53" i="36"/>
  <c r="J54" i="36"/>
  <c r="J55" i="36"/>
  <c r="J56" i="36"/>
  <c r="J57" i="36"/>
  <c r="J58" i="36"/>
  <c r="J59" i="36"/>
  <c r="J60" i="36"/>
  <c r="D53" i="2" l="1"/>
  <c r="C53" i="2"/>
  <c r="C7" i="2" l="1"/>
  <c r="D7" i="2"/>
  <c r="C10" i="2"/>
  <c r="D10" i="2"/>
  <c r="O67" i="88"/>
  <c r="O42" i="88"/>
  <c r="AF42" i="88"/>
  <c r="B95" i="47"/>
  <c r="C95" i="47"/>
  <c r="N74" i="66"/>
  <c r="O74" i="66"/>
  <c r="N75" i="66"/>
  <c r="O75" i="66"/>
  <c r="L74" i="66"/>
  <c r="F74" i="66"/>
  <c r="N28" i="66"/>
  <c r="O28" i="66"/>
  <c r="L28" i="66"/>
  <c r="F28" i="66"/>
  <c r="O66" i="89"/>
  <c r="H95" i="47"/>
  <c r="I95" i="47"/>
  <c r="N73" i="66"/>
  <c r="O73" i="66"/>
  <c r="L73" i="66"/>
  <c r="F73" i="66"/>
  <c r="N25" i="66"/>
  <c r="O25" i="66"/>
  <c r="N26" i="66"/>
  <c r="O26" i="66"/>
  <c r="N27" i="66"/>
  <c r="O27" i="66"/>
  <c r="N29" i="66"/>
  <c r="O29" i="66"/>
  <c r="L25" i="66"/>
  <c r="F25" i="66"/>
  <c r="I61" i="48"/>
  <c r="H61" i="48"/>
  <c r="J7" i="81"/>
  <c r="J8" i="81"/>
  <c r="J9" i="81"/>
  <c r="J10" i="81"/>
  <c r="J11" i="81"/>
  <c r="J12" i="81"/>
  <c r="J13" i="81"/>
  <c r="J14" i="81"/>
  <c r="J15" i="81"/>
  <c r="J16" i="81"/>
  <c r="J17" i="81"/>
  <c r="J18" i="81"/>
  <c r="J19" i="81"/>
  <c r="J20" i="81"/>
  <c r="J21" i="81"/>
  <c r="J22" i="81"/>
  <c r="J23" i="81"/>
  <c r="J24" i="81"/>
  <c r="J25" i="81"/>
  <c r="J26" i="81"/>
  <c r="J27" i="81"/>
  <c r="J28" i="81"/>
  <c r="J29" i="81"/>
  <c r="J30" i="81"/>
  <c r="J31" i="81"/>
  <c r="N60" i="70"/>
  <c r="O60" i="70"/>
  <c r="B32" i="81"/>
  <c r="C32" i="81"/>
  <c r="H32" i="81"/>
  <c r="I32" i="81"/>
  <c r="B61" i="3"/>
  <c r="C61" i="3"/>
  <c r="N67" i="88"/>
  <c r="I95" i="46"/>
  <c r="H95" i="46"/>
  <c r="I95" i="48"/>
  <c r="H95" i="48"/>
  <c r="F75" i="66"/>
  <c r="L75" i="66"/>
  <c r="N93" i="83"/>
  <c r="O93" i="83"/>
  <c r="N94" i="83"/>
  <c r="O94" i="83"/>
  <c r="L93" i="83"/>
  <c r="N59" i="83"/>
  <c r="O59" i="83"/>
  <c r="N60" i="83"/>
  <c r="O60" i="83"/>
  <c r="L59" i="83"/>
  <c r="L60" i="83"/>
  <c r="F59" i="83"/>
  <c r="J7" i="83"/>
  <c r="J8" i="83"/>
  <c r="J9" i="83"/>
  <c r="J10" i="83"/>
  <c r="J11" i="83"/>
  <c r="J12" i="83"/>
  <c r="J13" i="83"/>
  <c r="J14" i="83"/>
  <c r="J15" i="83"/>
  <c r="J16" i="83"/>
  <c r="J17" i="83"/>
  <c r="J18" i="83"/>
  <c r="J19" i="83"/>
  <c r="J20" i="83"/>
  <c r="J21" i="83"/>
  <c r="J22" i="83"/>
  <c r="J23" i="83"/>
  <c r="J24" i="83"/>
  <c r="J25" i="83"/>
  <c r="J26" i="83"/>
  <c r="J27" i="83"/>
  <c r="J28" i="83"/>
  <c r="J29" i="83"/>
  <c r="J30" i="83"/>
  <c r="J31" i="83"/>
  <c r="B32" i="70"/>
  <c r="C32" i="70"/>
  <c r="H32" i="70"/>
  <c r="I32" i="70"/>
  <c r="B32" i="66"/>
  <c r="C32" i="66"/>
  <c r="N58" i="47"/>
  <c r="O58" i="47"/>
  <c r="L58" i="47"/>
  <c r="F58" i="47"/>
  <c r="P58" i="47" l="1"/>
  <c r="L32" i="70"/>
  <c r="N32" i="70"/>
  <c r="O32" i="70"/>
  <c r="P28" i="66"/>
  <c r="F95" i="47"/>
  <c r="AW62" i="89"/>
  <c r="AW61" i="89"/>
  <c r="P29" i="66"/>
  <c r="AV42" i="88"/>
  <c r="P75" i="66"/>
  <c r="P74" i="66"/>
  <c r="P25" i="66"/>
  <c r="P73" i="66"/>
  <c r="P60" i="70"/>
  <c r="P27" i="66"/>
  <c r="P26" i="66"/>
  <c r="P60" i="83"/>
  <c r="P94" i="83"/>
  <c r="P93" i="83"/>
  <c r="P59" i="83"/>
  <c r="K68" i="46"/>
  <c r="L68" i="46"/>
  <c r="N68" i="46"/>
  <c r="O68" i="46"/>
  <c r="K69" i="46"/>
  <c r="L69" i="46"/>
  <c r="N69" i="46"/>
  <c r="O69" i="46"/>
  <c r="J68" i="81"/>
  <c r="J69" i="81"/>
  <c r="J70" i="81"/>
  <c r="J71" i="81"/>
  <c r="J72" i="81"/>
  <c r="J73" i="81"/>
  <c r="J74" i="81"/>
  <c r="J75" i="81"/>
  <c r="J76" i="81"/>
  <c r="J77" i="81"/>
  <c r="J78" i="81"/>
  <c r="J79" i="81"/>
  <c r="J80" i="81"/>
  <c r="J81" i="81"/>
  <c r="J82" i="81"/>
  <c r="J83" i="81"/>
  <c r="J84" i="81"/>
  <c r="J85" i="81"/>
  <c r="J86" i="81"/>
  <c r="J87" i="81"/>
  <c r="J88" i="81"/>
  <c r="J89" i="81"/>
  <c r="J90" i="81"/>
  <c r="J91" i="81"/>
  <c r="J92" i="81"/>
  <c r="J93" i="81"/>
  <c r="J94" i="81"/>
  <c r="J62" i="3"/>
  <c r="F26" i="66"/>
  <c r="F27" i="66"/>
  <c r="F29" i="66"/>
  <c r="F30" i="66"/>
  <c r="F53" i="66"/>
  <c r="F76" i="66"/>
  <c r="F77" i="66"/>
  <c r="F80" i="66"/>
  <c r="L76" i="66"/>
  <c r="N76" i="66"/>
  <c r="O76" i="66"/>
  <c r="L77" i="66"/>
  <c r="N77" i="66"/>
  <c r="O77" i="66"/>
  <c r="L80" i="66"/>
  <c r="N80" i="66"/>
  <c r="O80" i="66"/>
  <c r="L81" i="66"/>
  <c r="N81" i="66"/>
  <c r="O81" i="66"/>
  <c r="L82" i="66"/>
  <c r="N82" i="66"/>
  <c r="O82" i="66"/>
  <c r="L53" i="66"/>
  <c r="N53" i="66"/>
  <c r="O53" i="66"/>
  <c r="L26" i="66"/>
  <c r="L27" i="66"/>
  <c r="L29" i="66"/>
  <c r="L30" i="66"/>
  <c r="N30" i="66"/>
  <c r="O30" i="66"/>
  <c r="AV31" i="88"/>
  <c r="AV53" i="88"/>
  <c r="N57" i="83"/>
  <c r="O57" i="83"/>
  <c r="N58" i="83"/>
  <c r="O58" i="83"/>
  <c r="L57" i="83"/>
  <c r="F57" i="83"/>
  <c r="J39" i="70"/>
  <c r="J40" i="70"/>
  <c r="J41" i="70"/>
  <c r="J42" i="70"/>
  <c r="J43" i="70"/>
  <c r="J44" i="70"/>
  <c r="J45" i="70"/>
  <c r="J46" i="70"/>
  <c r="J47" i="70"/>
  <c r="J53" i="70"/>
  <c r="J54" i="70"/>
  <c r="J55" i="70"/>
  <c r="J59" i="70"/>
  <c r="N55" i="70"/>
  <c r="O55" i="70"/>
  <c r="N91" i="68"/>
  <c r="O91" i="68"/>
  <c r="N92" i="68"/>
  <c r="O92" i="68"/>
  <c r="N93" i="68"/>
  <c r="O93" i="68"/>
  <c r="N94" i="68"/>
  <c r="O94" i="68"/>
  <c r="L91" i="68"/>
  <c r="L92" i="68"/>
  <c r="L93" i="68"/>
  <c r="L94" i="68"/>
  <c r="F91" i="68"/>
  <c r="F92" i="68"/>
  <c r="F93" i="68"/>
  <c r="F94" i="68"/>
  <c r="N72" i="66"/>
  <c r="O72" i="66"/>
  <c r="L72" i="66"/>
  <c r="F72" i="66"/>
  <c r="F81" i="66"/>
  <c r="F82" i="66"/>
  <c r="N52" i="66"/>
  <c r="O52" i="66"/>
  <c r="L52" i="66"/>
  <c r="F52" i="66"/>
  <c r="N22" i="66"/>
  <c r="O22" i="66"/>
  <c r="N23" i="66"/>
  <c r="O23" i="66"/>
  <c r="N24" i="66"/>
  <c r="O24" i="66"/>
  <c r="L22" i="66"/>
  <c r="L23" i="66"/>
  <c r="L24" i="66"/>
  <c r="F22" i="66"/>
  <c r="F23" i="66"/>
  <c r="F24" i="66"/>
  <c r="N94" i="36"/>
  <c r="O94" i="36"/>
  <c r="L94" i="36"/>
  <c r="F94" i="36"/>
  <c r="A19" i="89"/>
  <c r="AV52" i="88"/>
  <c r="AV30" i="88"/>
  <c r="N55" i="83"/>
  <c r="O55" i="83"/>
  <c r="N56" i="83"/>
  <c r="O56" i="83"/>
  <c r="L55" i="83"/>
  <c r="K59" i="83"/>
  <c r="K60" i="83"/>
  <c r="I61" i="83"/>
  <c r="H61" i="83"/>
  <c r="D59" i="83"/>
  <c r="E59" i="83"/>
  <c r="C61" i="83"/>
  <c r="B61" i="83"/>
  <c r="F55" i="83"/>
  <c r="F56" i="83"/>
  <c r="F58" i="83"/>
  <c r="F60" i="83"/>
  <c r="N56" i="68"/>
  <c r="O56" i="68"/>
  <c r="L56" i="68"/>
  <c r="F56" i="68"/>
  <c r="N51" i="66"/>
  <c r="O51" i="66"/>
  <c r="L51" i="66"/>
  <c r="F51" i="66"/>
  <c r="N53" i="48"/>
  <c r="O53" i="48"/>
  <c r="L53" i="48"/>
  <c r="F53" i="48"/>
  <c r="N51" i="47"/>
  <c r="O51" i="47"/>
  <c r="L51" i="47"/>
  <c r="F51" i="47"/>
  <c r="N53" i="46"/>
  <c r="L53" i="46"/>
  <c r="F53" i="46"/>
  <c r="N53" i="81"/>
  <c r="O53" i="81"/>
  <c r="N54" i="81"/>
  <c r="O54" i="81"/>
  <c r="L53" i="81"/>
  <c r="L54" i="81"/>
  <c r="F53" i="81"/>
  <c r="F54" i="81"/>
  <c r="N55" i="36"/>
  <c r="O55" i="36"/>
  <c r="N56" i="36"/>
  <c r="O56" i="36"/>
  <c r="L55" i="36"/>
  <c r="L56" i="36"/>
  <c r="F55" i="36"/>
  <c r="N57" i="86"/>
  <c r="O57" i="86"/>
  <c r="L57" i="86"/>
  <c r="F57" i="86"/>
  <c r="N56" i="3"/>
  <c r="O56" i="3"/>
  <c r="L56" i="3"/>
  <c r="F56" i="3"/>
  <c r="P32" i="70" l="1"/>
  <c r="P91" i="68"/>
  <c r="P56" i="68"/>
  <c r="P77" i="66"/>
  <c r="P92" i="68"/>
  <c r="P76" i="66"/>
  <c r="P68" i="46"/>
  <c r="P94" i="36"/>
  <c r="P82" i="66"/>
  <c r="P81" i="66"/>
  <c r="P69" i="46"/>
  <c r="P58" i="83"/>
  <c r="P80" i="66"/>
  <c r="P53" i="66"/>
  <c r="P30" i="66"/>
  <c r="P22" i="66"/>
  <c r="P51" i="47"/>
  <c r="P54" i="81"/>
  <c r="P52" i="66"/>
  <c r="P55" i="70"/>
  <c r="P94" i="68"/>
  <c r="P93" i="68"/>
  <c r="P72" i="66"/>
  <c r="P51" i="66"/>
  <c r="P53" i="48"/>
  <c r="P55" i="36"/>
  <c r="P53" i="81"/>
  <c r="P57" i="83"/>
  <c r="P24" i="66"/>
  <c r="P23" i="66"/>
  <c r="P56" i="83"/>
  <c r="P57" i="86"/>
  <c r="P56" i="36"/>
  <c r="P56" i="3"/>
  <c r="P55" i="83"/>
  <c r="AO63" i="88"/>
  <c r="P63" i="88"/>
  <c r="AG41" i="88"/>
  <c r="AG19" i="88"/>
  <c r="AM19" i="88"/>
  <c r="P19" i="88"/>
  <c r="Q5" i="2"/>
  <c r="M5" i="2"/>
  <c r="AE67" i="89"/>
  <c r="AC67" i="89"/>
  <c r="AB67" i="89"/>
  <c r="AA67" i="89"/>
  <c r="Z67" i="89"/>
  <c r="Y67" i="89"/>
  <c r="X67" i="89"/>
  <c r="W67" i="89"/>
  <c r="V67" i="89"/>
  <c r="U67" i="89"/>
  <c r="T67" i="89"/>
  <c r="S67" i="89"/>
  <c r="O67" i="89"/>
  <c r="N67" i="89"/>
  <c r="L67" i="89"/>
  <c r="K67" i="89"/>
  <c r="J67" i="89"/>
  <c r="I67" i="89"/>
  <c r="H67" i="89"/>
  <c r="G67" i="89"/>
  <c r="F67" i="89"/>
  <c r="E67" i="89"/>
  <c r="D67" i="89"/>
  <c r="C67" i="89"/>
  <c r="B67" i="89"/>
  <c r="AE66" i="89"/>
  <c r="AG66" i="89" s="1"/>
  <c r="AC66" i="89"/>
  <c r="AB66" i="89"/>
  <c r="AA66" i="89"/>
  <c r="Z66" i="89"/>
  <c r="Y66" i="89"/>
  <c r="X66" i="89"/>
  <c r="W66" i="89"/>
  <c r="V66" i="89"/>
  <c r="U66" i="89"/>
  <c r="T66" i="89"/>
  <c r="S66" i="89"/>
  <c r="N66" i="89"/>
  <c r="L66" i="89"/>
  <c r="K66" i="89"/>
  <c r="J66" i="89"/>
  <c r="I66" i="89"/>
  <c r="H66" i="89"/>
  <c r="G66" i="89"/>
  <c r="F66" i="89"/>
  <c r="E66" i="89"/>
  <c r="D66" i="89"/>
  <c r="C66" i="89"/>
  <c r="B66" i="89"/>
  <c r="AE65" i="89"/>
  <c r="AG65" i="89" s="1"/>
  <c r="AC65" i="89"/>
  <c r="AB65" i="89"/>
  <c r="AA65" i="89"/>
  <c r="Z65" i="89"/>
  <c r="Y65" i="89"/>
  <c r="X65" i="89"/>
  <c r="W65" i="89"/>
  <c r="V65" i="89"/>
  <c r="U65" i="89"/>
  <c r="T65" i="89"/>
  <c r="S65" i="89"/>
  <c r="O65" i="89"/>
  <c r="AV65" i="89" s="1"/>
  <c r="N65" i="89"/>
  <c r="L65" i="89"/>
  <c r="K65" i="89"/>
  <c r="J65" i="89"/>
  <c r="I65" i="89"/>
  <c r="H65" i="89"/>
  <c r="G65" i="89"/>
  <c r="F65" i="89"/>
  <c r="E65" i="89"/>
  <c r="D65" i="89"/>
  <c r="C65" i="89"/>
  <c r="B65" i="89"/>
  <c r="AE64" i="89"/>
  <c r="AG64" i="89" s="1"/>
  <c r="AC64" i="89"/>
  <c r="AB64" i="89"/>
  <c r="AA64" i="89"/>
  <c r="Z64" i="89"/>
  <c r="Y64" i="89"/>
  <c r="X64" i="89"/>
  <c r="W64" i="89"/>
  <c r="V64" i="89"/>
  <c r="U64" i="89"/>
  <c r="T64" i="89"/>
  <c r="S64" i="89"/>
  <c r="N64" i="89"/>
  <c r="P64" i="89" s="1"/>
  <c r="L64" i="89"/>
  <c r="K64" i="89"/>
  <c r="J64" i="89"/>
  <c r="I64" i="89"/>
  <c r="H64" i="89"/>
  <c r="G64" i="89"/>
  <c r="F64" i="89"/>
  <c r="E64" i="89"/>
  <c r="D64" i="89"/>
  <c r="C64" i="89"/>
  <c r="B64" i="89"/>
  <c r="AO63" i="89"/>
  <c r="AS63" i="89"/>
  <c r="AR63" i="89"/>
  <c r="AQ63" i="89"/>
  <c r="AP63" i="89"/>
  <c r="AN63" i="89"/>
  <c r="AM63" i="89"/>
  <c r="AL63" i="89"/>
  <c r="AK63" i="89"/>
  <c r="AJ63" i="89"/>
  <c r="P63" i="89"/>
  <c r="AS62" i="89"/>
  <c r="AR62" i="89"/>
  <c r="AQ62" i="89"/>
  <c r="AP62" i="89"/>
  <c r="AO62" i="89"/>
  <c r="AN62" i="89"/>
  <c r="AM62" i="89"/>
  <c r="AL62" i="89"/>
  <c r="AK62" i="89"/>
  <c r="AJ62" i="89"/>
  <c r="AI62" i="89"/>
  <c r="AG62" i="89"/>
  <c r="P62" i="89"/>
  <c r="AS61" i="89"/>
  <c r="AR61" i="89"/>
  <c r="AQ61" i="89"/>
  <c r="AP61" i="89"/>
  <c r="AO61" i="89"/>
  <c r="AN61" i="89"/>
  <c r="AM61" i="89"/>
  <c r="AL61" i="89"/>
  <c r="AK61" i="89"/>
  <c r="AJ61" i="89"/>
  <c r="AI61" i="89"/>
  <c r="AG61" i="89"/>
  <c r="P61" i="89"/>
  <c r="AS60" i="89"/>
  <c r="AR60" i="89"/>
  <c r="AQ60" i="89"/>
  <c r="AP60" i="89"/>
  <c r="AO60" i="89"/>
  <c r="AN60" i="89"/>
  <c r="AM60" i="89"/>
  <c r="AL60" i="89"/>
  <c r="AK60" i="89"/>
  <c r="AJ60" i="89"/>
  <c r="AI60" i="89"/>
  <c r="AG60" i="89"/>
  <c r="P60" i="89"/>
  <c r="AS59" i="89"/>
  <c r="AR59" i="89"/>
  <c r="AQ59" i="89"/>
  <c r="AP59" i="89"/>
  <c r="AO59" i="89"/>
  <c r="AN59" i="89"/>
  <c r="AM59" i="89"/>
  <c r="AL59" i="89"/>
  <c r="AK59" i="89"/>
  <c r="AJ59" i="89"/>
  <c r="AI59" i="89"/>
  <c r="AG59" i="89"/>
  <c r="P59" i="89"/>
  <c r="AS58" i="89"/>
  <c r="AR58" i="89"/>
  <c r="AQ58" i="89"/>
  <c r="AP58" i="89"/>
  <c r="AO58" i="89"/>
  <c r="AN58" i="89"/>
  <c r="AM58" i="89"/>
  <c r="AL58" i="89"/>
  <c r="AK58" i="89"/>
  <c r="AJ58" i="89"/>
  <c r="AI58" i="89"/>
  <c r="AG58" i="89"/>
  <c r="P58" i="89"/>
  <c r="AS57" i="89"/>
  <c r="AR57" i="89"/>
  <c r="AQ57" i="89"/>
  <c r="AP57" i="89"/>
  <c r="AO57" i="89"/>
  <c r="AN57" i="89"/>
  <c r="AM57" i="89"/>
  <c r="AL57" i="89"/>
  <c r="AK57" i="89"/>
  <c r="AJ57" i="89"/>
  <c r="AI57" i="89"/>
  <c r="AG57" i="89"/>
  <c r="P57" i="89"/>
  <c r="AS56" i="89"/>
  <c r="AR56" i="89"/>
  <c r="AQ56" i="89"/>
  <c r="AP56" i="89"/>
  <c r="AO56" i="89"/>
  <c r="AN56" i="89"/>
  <c r="AM56" i="89"/>
  <c r="AL56" i="89"/>
  <c r="AK56" i="89"/>
  <c r="AJ56" i="89"/>
  <c r="AI56" i="89"/>
  <c r="AG56" i="89"/>
  <c r="P56" i="89"/>
  <c r="AS55" i="89"/>
  <c r="AR55" i="89"/>
  <c r="AQ55" i="89"/>
  <c r="AP55" i="89"/>
  <c r="AO55" i="89"/>
  <c r="AN55" i="89"/>
  <c r="AM55" i="89"/>
  <c r="AL55" i="89"/>
  <c r="AK55" i="89"/>
  <c r="AJ55" i="89"/>
  <c r="AI55" i="89"/>
  <c r="AG55" i="89"/>
  <c r="P55" i="89"/>
  <c r="AS54" i="89"/>
  <c r="AR54" i="89"/>
  <c r="AQ54" i="89"/>
  <c r="AP54" i="89"/>
  <c r="AO54" i="89"/>
  <c r="AN54" i="89"/>
  <c r="AM54" i="89"/>
  <c r="AL54" i="89"/>
  <c r="AK54" i="89"/>
  <c r="AJ54" i="89"/>
  <c r="AI54" i="89"/>
  <c r="AG54" i="89"/>
  <c r="P54" i="89"/>
  <c r="AS53" i="89"/>
  <c r="AR53" i="89"/>
  <c r="AQ53" i="89"/>
  <c r="AP53" i="89"/>
  <c r="AO53" i="89"/>
  <c r="AN53" i="89"/>
  <c r="AM53" i="89"/>
  <c r="AL53" i="89"/>
  <c r="AK53" i="89"/>
  <c r="AJ53" i="89"/>
  <c r="AI53" i="89"/>
  <c r="AG53" i="89"/>
  <c r="P53" i="89"/>
  <c r="AW52" i="89"/>
  <c r="AS52" i="89"/>
  <c r="AR52" i="89"/>
  <c r="AQ52" i="89"/>
  <c r="AP52" i="89"/>
  <c r="AO52" i="89"/>
  <c r="AN52" i="89"/>
  <c r="AM52" i="89"/>
  <c r="AL52" i="89"/>
  <c r="AK52" i="89"/>
  <c r="AJ52" i="89"/>
  <c r="AI52" i="89"/>
  <c r="AG52" i="89"/>
  <c r="P52" i="89"/>
  <c r="AS51" i="89"/>
  <c r="AR51" i="89"/>
  <c r="AQ51" i="89"/>
  <c r="AP51" i="89"/>
  <c r="AO51" i="89"/>
  <c r="AN51" i="89"/>
  <c r="AM51" i="89"/>
  <c r="AL51" i="89"/>
  <c r="AK51" i="89"/>
  <c r="AJ51" i="89"/>
  <c r="AI51" i="89"/>
  <c r="AG51" i="89"/>
  <c r="P51" i="89"/>
  <c r="AF45" i="89"/>
  <c r="AC45" i="89"/>
  <c r="AB45" i="89"/>
  <c r="AA45" i="89"/>
  <c r="Z45" i="89"/>
  <c r="Y45" i="89"/>
  <c r="X45" i="89"/>
  <c r="W45" i="89"/>
  <c r="V45" i="89"/>
  <c r="U45" i="89"/>
  <c r="T45" i="89"/>
  <c r="S45" i="89"/>
  <c r="O45" i="89"/>
  <c r="N45" i="89"/>
  <c r="AU45" i="89" s="1"/>
  <c r="L45" i="89"/>
  <c r="K45" i="89"/>
  <c r="J45" i="89"/>
  <c r="I45" i="89"/>
  <c r="H45" i="89"/>
  <c r="G45" i="89"/>
  <c r="F45" i="89"/>
  <c r="E45" i="89"/>
  <c r="D45" i="89"/>
  <c r="C45" i="89"/>
  <c r="B45" i="89"/>
  <c r="AF44" i="89"/>
  <c r="AC44" i="89"/>
  <c r="AB44" i="89"/>
  <c r="AA44" i="89"/>
  <c r="Z44" i="89"/>
  <c r="Y44" i="89"/>
  <c r="X44" i="89"/>
  <c r="W44" i="89"/>
  <c r="V44" i="89"/>
  <c r="U44" i="89"/>
  <c r="T44" i="89"/>
  <c r="S44" i="89"/>
  <c r="O44" i="89"/>
  <c r="N44" i="89"/>
  <c r="AU44" i="89" s="1"/>
  <c r="L44" i="89"/>
  <c r="K44" i="89"/>
  <c r="J44" i="89"/>
  <c r="I44" i="89"/>
  <c r="H44" i="89"/>
  <c r="G44" i="89"/>
  <c r="F44" i="89"/>
  <c r="E44" i="89"/>
  <c r="D44" i="89"/>
  <c r="C44" i="89"/>
  <c r="B44" i="89"/>
  <c r="AF43" i="89"/>
  <c r="AC43" i="89"/>
  <c r="AB43" i="89"/>
  <c r="AA43" i="89"/>
  <c r="Z43" i="89"/>
  <c r="Y43" i="89"/>
  <c r="X43" i="89"/>
  <c r="W43" i="89"/>
  <c r="V43" i="89"/>
  <c r="U43" i="89"/>
  <c r="T43" i="89"/>
  <c r="S43" i="89"/>
  <c r="O43" i="89"/>
  <c r="N43" i="89"/>
  <c r="AU43" i="89" s="1"/>
  <c r="L43" i="89"/>
  <c r="K43" i="89"/>
  <c r="J43" i="89"/>
  <c r="I43" i="89"/>
  <c r="H43" i="89"/>
  <c r="G43" i="89"/>
  <c r="F43" i="89"/>
  <c r="E43" i="89"/>
  <c r="D43" i="89"/>
  <c r="C43" i="89"/>
  <c r="B43" i="89"/>
  <c r="AF42" i="89"/>
  <c r="AC42" i="89"/>
  <c r="AB42" i="89"/>
  <c r="AA42" i="89"/>
  <c r="Z42" i="89"/>
  <c r="Y42" i="89"/>
  <c r="X42" i="89"/>
  <c r="W42" i="89"/>
  <c r="V42" i="89"/>
  <c r="U42" i="89"/>
  <c r="T42" i="89"/>
  <c r="S42" i="89"/>
  <c r="O42" i="89"/>
  <c r="N42" i="89"/>
  <c r="AU42" i="89" s="1"/>
  <c r="L42" i="89"/>
  <c r="K42" i="89"/>
  <c r="J42" i="89"/>
  <c r="I42" i="89"/>
  <c r="H42" i="89"/>
  <c r="G42" i="89"/>
  <c r="F42" i="89"/>
  <c r="E42" i="89"/>
  <c r="D42" i="89"/>
  <c r="C42" i="89"/>
  <c r="B42" i="89"/>
  <c r="AQ41" i="89"/>
  <c r="AI41" i="89"/>
  <c r="AG41" i="89"/>
  <c r="AS41" i="89"/>
  <c r="AR41" i="89"/>
  <c r="AO41" i="89"/>
  <c r="AN41" i="89"/>
  <c r="AM41" i="89"/>
  <c r="AK41" i="89"/>
  <c r="AJ41" i="89"/>
  <c r="P41" i="89"/>
  <c r="AP41" i="89"/>
  <c r="AL41" i="89"/>
  <c r="AR40" i="89"/>
  <c r="AQ40" i="89"/>
  <c r="AP40" i="89"/>
  <c r="AO40" i="89"/>
  <c r="AN40" i="89"/>
  <c r="AM40" i="89"/>
  <c r="AL40" i="89"/>
  <c r="AK40" i="89"/>
  <c r="AJ40" i="89"/>
  <c r="AI40" i="89"/>
  <c r="AG40" i="89"/>
  <c r="P40" i="89"/>
  <c r="AR39" i="89"/>
  <c r="AQ39" i="89"/>
  <c r="AP39" i="89"/>
  <c r="AO39" i="89"/>
  <c r="AN39" i="89"/>
  <c r="AM39" i="89"/>
  <c r="AL39" i="89"/>
  <c r="AK39" i="89"/>
  <c r="AJ39" i="89"/>
  <c r="AI39" i="89"/>
  <c r="AG39" i="89"/>
  <c r="P39" i="89"/>
  <c r="AR38" i="89"/>
  <c r="AQ38" i="89"/>
  <c r="AP38" i="89"/>
  <c r="AO38" i="89"/>
  <c r="AN38" i="89"/>
  <c r="AM38" i="89"/>
  <c r="AL38" i="89"/>
  <c r="AK38" i="89"/>
  <c r="AJ38" i="89"/>
  <c r="AI38" i="89"/>
  <c r="AG38" i="89"/>
  <c r="P38" i="89"/>
  <c r="AR37" i="89"/>
  <c r="AQ37" i="89"/>
  <c r="AP37" i="89"/>
  <c r="AO37" i="89"/>
  <c r="AN37" i="89"/>
  <c r="AM37" i="89"/>
  <c r="AL37" i="89"/>
  <c r="AK37" i="89"/>
  <c r="AJ37" i="89"/>
  <c r="AI37" i="89"/>
  <c r="AG37" i="89"/>
  <c r="P37" i="89"/>
  <c r="AR36" i="89"/>
  <c r="AQ36" i="89"/>
  <c r="AP36" i="89"/>
  <c r="AO36" i="89"/>
  <c r="AN36" i="89"/>
  <c r="AM36" i="89"/>
  <c r="AL36" i="89"/>
  <c r="AK36" i="89"/>
  <c r="AJ36" i="89"/>
  <c r="AI36" i="89"/>
  <c r="AG36" i="89"/>
  <c r="P36" i="89"/>
  <c r="AR35" i="89"/>
  <c r="AQ35" i="89"/>
  <c r="AP35" i="89"/>
  <c r="AO35" i="89"/>
  <c r="AN35" i="89"/>
  <c r="AM35" i="89"/>
  <c r="AL35" i="89"/>
  <c r="AK35" i="89"/>
  <c r="AJ35" i="89"/>
  <c r="AI35" i="89"/>
  <c r="AG35" i="89"/>
  <c r="P35" i="89"/>
  <c r="AR34" i="89"/>
  <c r="AQ34" i="89"/>
  <c r="AP34" i="89"/>
  <c r="AO34" i="89"/>
  <c r="AN34" i="89"/>
  <c r="AM34" i="89"/>
  <c r="AL34" i="89"/>
  <c r="AK34" i="89"/>
  <c r="AJ34" i="89"/>
  <c r="AI34" i="89"/>
  <c r="AG34" i="89"/>
  <c r="P34" i="89"/>
  <c r="AR33" i="89"/>
  <c r="AQ33" i="89"/>
  <c r="AP33" i="89"/>
  <c r="AO33" i="89"/>
  <c r="AN33" i="89"/>
  <c r="AM33" i="89"/>
  <c r="AL33" i="89"/>
  <c r="AK33" i="89"/>
  <c r="AJ33" i="89"/>
  <c r="AI33" i="89"/>
  <c r="AG33" i="89"/>
  <c r="P33" i="89"/>
  <c r="AR32" i="89"/>
  <c r="AQ32" i="89"/>
  <c r="AP32" i="89"/>
  <c r="AO32" i="89"/>
  <c r="AN32" i="89"/>
  <c r="AM32" i="89"/>
  <c r="AL32" i="89"/>
  <c r="AK32" i="89"/>
  <c r="AJ32" i="89"/>
  <c r="AI32" i="89"/>
  <c r="AG32" i="89"/>
  <c r="P32" i="89"/>
  <c r="AR31" i="89"/>
  <c r="AQ31" i="89"/>
  <c r="AP31" i="89"/>
  <c r="AO31" i="89"/>
  <c r="AN31" i="89"/>
  <c r="AM31" i="89"/>
  <c r="AL31" i="89"/>
  <c r="AK31" i="89"/>
  <c r="AJ31" i="89"/>
  <c r="AI31" i="89"/>
  <c r="AG31" i="89"/>
  <c r="P31" i="89"/>
  <c r="AW30" i="89"/>
  <c r="AR30" i="89"/>
  <c r="AQ30" i="89"/>
  <c r="AP30" i="89"/>
  <c r="AO30" i="89"/>
  <c r="AN30" i="89"/>
  <c r="AM30" i="89"/>
  <c r="AL30" i="89"/>
  <c r="AK30" i="89"/>
  <c r="AJ30" i="89"/>
  <c r="AI30" i="89"/>
  <c r="AG30" i="89"/>
  <c r="P30" i="89"/>
  <c r="AR29" i="89"/>
  <c r="AQ29" i="89"/>
  <c r="AP29" i="89"/>
  <c r="AO29" i="89"/>
  <c r="AN29" i="89"/>
  <c r="AM29" i="89"/>
  <c r="AL29" i="89"/>
  <c r="AK29" i="89"/>
  <c r="AJ29" i="89"/>
  <c r="AI29" i="89"/>
  <c r="AG29" i="89"/>
  <c r="P26" i="89"/>
  <c r="AG26" i="89" s="1"/>
  <c r="AW26" i="89" s="1"/>
  <c r="R24" i="89"/>
  <c r="AF23" i="89"/>
  <c r="AE23" i="89"/>
  <c r="AC23" i="89"/>
  <c r="AB23" i="89"/>
  <c r="AA23" i="89"/>
  <c r="Z23" i="89"/>
  <c r="Y23" i="89"/>
  <c r="X23" i="89"/>
  <c r="W23" i="89"/>
  <c r="V23" i="89"/>
  <c r="U23" i="89"/>
  <c r="T23" i="89"/>
  <c r="S23" i="89"/>
  <c r="N23" i="89"/>
  <c r="AU23" i="89" s="1"/>
  <c r="L23" i="89"/>
  <c r="K23" i="89"/>
  <c r="J23" i="89"/>
  <c r="I23" i="89"/>
  <c r="H23" i="89"/>
  <c r="G23" i="89"/>
  <c r="F23" i="89"/>
  <c r="E23" i="89"/>
  <c r="D23" i="89"/>
  <c r="C23" i="89"/>
  <c r="B23" i="89"/>
  <c r="AF22" i="89"/>
  <c r="AE22" i="89"/>
  <c r="AC22" i="89"/>
  <c r="AB22" i="89"/>
  <c r="AA22" i="89"/>
  <c r="Z22" i="89"/>
  <c r="Y22" i="89"/>
  <c r="X22" i="89"/>
  <c r="W22" i="89"/>
  <c r="V22" i="89"/>
  <c r="U22" i="89"/>
  <c r="T22" i="89"/>
  <c r="S22" i="89"/>
  <c r="N22" i="89"/>
  <c r="L22" i="89"/>
  <c r="K22" i="89"/>
  <c r="J22" i="89"/>
  <c r="I22" i="89"/>
  <c r="H22" i="89"/>
  <c r="G22" i="89"/>
  <c r="F22" i="89"/>
  <c r="E22" i="89"/>
  <c r="D22" i="89"/>
  <c r="C22" i="89"/>
  <c r="B22" i="89"/>
  <c r="AF21" i="89"/>
  <c r="AV21" i="89" s="1"/>
  <c r="AE21" i="89"/>
  <c r="AC21" i="89"/>
  <c r="AB21" i="89"/>
  <c r="AA21" i="89"/>
  <c r="Z21" i="89"/>
  <c r="Y21" i="89"/>
  <c r="X21" i="89"/>
  <c r="W21" i="89"/>
  <c r="V21" i="89"/>
  <c r="U21" i="89"/>
  <c r="T21" i="89"/>
  <c r="S21" i="89"/>
  <c r="N21" i="89"/>
  <c r="P21" i="89" s="1"/>
  <c r="L21" i="89"/>
  <c r="K21" i="89"/>
  <c r="J21" i="89"/>
  <c r="I21" i="89"/>
  <c r="H21" i="89"/>
  <c r="G21" i="89"/>
  <c r="F21" i="89"/>
  <c r="E21" i="89"/>
  <c r="D21" i="89"/>
  <c r="C21" i="89"/>
  <c r="B21" i="89"/>
  <c r="AF20" i="89"/>
  <c r="AV20" i="89" s="1"/>
  <c r="AE20" i="89"/>
  <c r="AC20" i="89"/>
  <c r="AB20" i="89"/>
  <c r="AA20" i="89"/>
  <c r="Z20" i="89"/>
  <c r="Y20" i="89"/>
  <c r="X20" i="89"/>
  <c r="W20" i="89"/>
  <c r="V20" i="89"/>
  <c r="U20" i="89"/>
  <c r="T20" i="89"/>
  <c r="S20" i="89"/>
  <c r="N20" i="89"/>
  <c r="P20" i="89" s="1"/>
  <c r="L20" i="89"/>
  <c r="K20" i="89"/>
  <c r="J20" i="89"/>
  <c r="I20" i="89"/>
  <c r="H20" i="89"/>
  <c r="G20" i="89"/>
  <c r="F20" i="89"/>
  <c r="E20" i="89"/>
  <c r="D20" i="89"/>
  <c r="C20" i="89"/>
  <c r="B20" i="89"/>
  <c r="AR19" i="89"/>
  <c r="AJ19" i="89"/>
  <c r="AG19" i="89"/>
  <c r="AS19" i="89"/>
  <c r="AQ19" i="89"/>
  <c r="AP19" i="89"/>
  <c r="AO19" i="89"/>
  <c r="AM19" i="89"/>
  <c r="AL19" i="89"/>
  <c r="AK19" i="89"/>
  <c r="AI19" i="89"/>
  <c r="P19" i="89"/>
  <c r="AN19" i="89"/>
  <c r="A63" i="89"/>
  <c r="AS18" i="89"/>
  <c r="AR18" i="89"/>
  <c r="AQ18" i="89"/>
  <c r="AP18" i="89"/>
  <c r="AO18" i="89"/>
  <c r="AN18" i="89"/>
  <c r="AM18" i="89"/>
  <c r="AL18" i="89"/>
  <c r="AK18" i="89"/>
  <c r="AJ18" i="89"/>
  <c r="AI18" i="89"/>
  <c r="AG18" i="89"/>
  <c r="P18" i="89"/>
  <c r="AS17" i="89"/>
  <c r="AR17" i="89"/>
  <c r="AQ17" i="89"/>
  <c r="AP17" i="89"/>
  <c r="AO17" i="89"/>
  <c r="AN17" i="89"/>
  <c r="AM17" i="89"/>
  <c r="AL17" i="89"/>
  <c r="AK17" i="89"/>
  <c r="AJ17" i="89"/>
  <c r="AI17" i="89"/>
  <c r="AG17" i="89"/>
  <c r="P17" i="89"/>
  <c r="AS16" i="89"/>
  <c r="AR16" i="89"/>
  <c r="AQ16" i="89"/>
  <c r="AP16" i="89"/>
  <c r="AO16" i="89"/>
  <c r="AN16" i="89"/>
  <c r="AM16" i="89"/>
  <c r="AL16" i="89"/>
  <c r="AK16" i="89"/>
  <c r="AJ16" i="89"/>
  <c r="AI16" i="89"/>
  <c r="AG16" i="89"/>
  <c r="P16" i="89"/>
  <c r="AS15" i="89"/>
  <c r="AR15" i="89"/>
  <c r="AQ15" i="89"/>
  <c r="AP15" i="89"/>
  <c r="AO15" i="89"/>
  <c r="AN15" i="89"/>
  <c r="AM15" i="89"/>
  <c r="AL15" i="89"/>
  <c r="AK15" i="89"/>
  <c r="AJ15" i="89"/>
  <c r="AI15" i="89"/>
  <c r="AG15" i="89"/>
  <c r="P15" i="89"/>
  <c r="AS14" i="89"/>
  <c r="AR14" i="89"/>
  <c r="AQ14" i="89"/>
  <c r="AP14" i="89"/>
  <c r="AO14" i="89"/>
  <c r="AN14" i="89"/>
  <c r="AM14" i="89"/>
  <c r="AL14" i="89"/>
  <c r="AK14" i="89"/>
  <c r="AJ14" i="89"/>
  <c r="AI14" i="89"/>
  <c r="AG14" i="89"/>
  <c r="P14" i="89"/>
  <c r="AS13" i="89"/>
  <c r="AR13" i="89"/>
  <c r="AQ13" i="89"/>
  <c r="AP13" i="89"/>
  <c r="AO13" i="89"/>
  <c r="AN13" i="89"/>
  <c r="AM13" i="89"/>
  <c r="AL13" i="89"/>
  <c r="AK13" i="89"/>
  <c r="AJ13" i="89"/>
  <c r="AI13" i="89"/>
  <c r="AG13" i="89"/>
  <c r="P13" i="89"/>
  <c r="AS12" i="89"/>
  <c r="AR12" i="89"/>
  <c r="AQ12" i="89"/>
  <c r="AP12" i="89"/>
  <c r="AO12" i="89"/>
  <c r="AN12" i="89"/>
  <c r="AM12" i="89"/>
  <c r="AL12" i="89"/>
  <c r="AK12" i="89"/>
  <c r="AJ12" i="89"/>
  <c r="AI12" i="89"/>
  <c r="AG12" i="89"/>
  <c r="P12" i="89"/>
  <c r="AS11" i="89"/>
  <c r="AR11" i="89"/>
  <c r="AQ11" i="89"/>
  <c r="AP11" i="89"/>
  <c r="AO11" i="89"/>
  <c r="AN11" i="89"/>
  <c r="AM11" i="89"/>
  <c r="AL11" i="89"/>
  <c r="AK11" i="89"/>
  <c r="AJ11" i="89"/>
  <c r="AI11" i="89"/>
  <c r="AG11" i="89"/>
  <c r="P11" i="89"/>
  <c r="AS10" i="89"/>
  <c r="AR10" i="89"/>
  <c r="AQ10" i="89"/>
  <c r="AP10" i="89"/>
  <c r="AO10" i="89"/>
  <c r="AN10" i="89"/>
  <c r="AM10" i="89"/>
  <c r="AL10" i="89"/>
  <c r="AK10" i="89"/>
  <c r="AJ10" i="89"/>
  <c r="AI10" i="89"/>
  <c r="AG10" i="89"/>
  <c r="P10" i="89"/>
  <c r="AS9" i="89"/>
  <c r="AR9" i="89"/>
  <c r="AQ9" i="89"/>
  <c r="AP9" i="89"/>
  <c r="AO9" i="89"/>
  <c r="AN9" i="89"/>
  <c r="AM9" i="89"/>
  <c r="AL9" i="89"/>
  <c r="AK9" i="89"/>
  <c r="AJ9" i="89"/>
  <c r="AI9" i="89"/>
  <c r="AG9" i="89"/>
  <c r="P9" i="89"/>
  <c r="AW8" i="89"/>
  <c r="AS8" i="89"/>
  <c r="AR8" i="89"/>
  <c r="AQ8" i="89"/>
  <c r="AP8" i="89"/>
  <c r="AO8" i="89"/>
  <c r="AN8" i="89"/>
  <c r="AM8" i="89"/>
  <c r="AL8" i="89"/>
  <c r="AK8" i="89"/>
  <c r="AJ8" i="89"/>
  <c r="AI8" i="89"/>
  <c r="AG8" i="89"/>
  <c r="P8" i="89"/>
  <c r="AS7" i="89"/>
  <c r="AR7" i="89"/>
  <c r="AQ7" i="89"/>
  <c r="AP7" i="89"/>
  <c r="AO7" i="89"/>
  <c r="AN7" i="89"/>
  <c r="AM7" i="89"/>
  <c r="AL7" i="89"/>
  <c r="AK7" i="89"/>
  <c r="AJ7" i="89"/>
  <c r="AI7" i="89"/>
  <c r="AG7" i="89"/>
  <c r="P7" i="89"/>
  <c r="AF67" i="88"/>
  <c r="AE67" i="88"/>
  <c r="AC67" i="88"/>
  <c r="AB67" i="88"/>
  <c r="AA67" i="88"/>
  <c r="Z67" i="88"/>
  <c r="Y67" i="88"/>
  <c r="X67" i="88"/>
  <c r="W67" i="88"/>
  <c r="V67" i="88"/>
  <c r="U67" i="88"/>
  <c r="T67" i="88"/>
  <c r="S67" i="88"/>
  <c r="P67" i="88"/>
  <c r="L67" i="88"/>
  <c r="K67" i="88"/>
  <c r="J67" i="88"/>
  <c r="I67" i="88"/>
  <c r="H67" i="88"/>
  <c r="G67" i="88"/>
  <c r="F67" i="88"/>
  <c r="E67" i="88"/>
  <c r="D67" i="88"/>
  <c r="C67" i="88"/>
  <c r="B67" i="88"/>
  <c r="AF66" i="88"/>
  <c r="AE66" i="88"/>
  <c r="AC66" i="88"/>
  <c r="AB66" i="88"/>
  <c r="AA66" i="88"/>
  <c r="Z66" i="88"/>
  <c r="Y66" i="88"/>
  <c r="X66" i="88"/>
  <c r="W66" i="88"/>
  <c r="V66" i="88"/>
  <c r="U66" i="88"/>
  <c r="T66" i="88"/>
  <c r="S66" i="88"/>
  <c r="N66" i="88"/>
  <c r="L66" i="88"/>
  <c r="K66" i="88"/>
  <c r="J66" i="88"/>
  <c r="I66" i="88"/>
  <c r="H66" i="88"/>
  <c r="G66" i="88"/>
  <c r="F66" i="88"/>
  <c r="E66" i="88"/>
  <c r="D66" i="88"/>
  <c r="C66" i="88"/>
  <c r="B66" i="88"/>
  <c r="AF65" i="88"/>
  <c r="AV65" i="88" s="1"/>
  <c r="AE65" i="88"/>
  <c r="AC65" i="88"/>
  <c r="AB65" i="88"/>
  <c r="AA65" i="88"/>
  <c r="Z65" i="88"/>
  <c r="Y65" i="88"/>
  <c r="X65" i="88"/>
  <c r="W65" i="88"/>
  <c r="V65" i="88"/>
  <c r="U65" i="88"/>
  <c r="T65" i="88"/>
  <c r="S65" i="88"/>
  <c r="N65" i="88"/>
  <c r="P65" i="88" s="1"/>
  <c r="L65" i="88"/>
  <c r="K65" i="88"/>
  <c r="J65" i="88"/>
  <c r="I65" i="88"/>
  <c r="H65" i="88"/>
  <c r="G65" i="88"/>
  <c r="F65" i="88"/>
  <c r="E65" i="88"/>
  <c r="D65" i="88"/>
  <c r="C65" i="88"/>
  <c r="B65" i="88"/>
  <c r="AF64" i="88"/>
  <c r="AV64" i="88" s="1"/>
  <c r="AE64" i="88"/>
  <c r="AC64" i="88"/>
  <c r="AB64" i="88"/>
  <c r="AA64" i="88"/>
  <c r="Z64" i="88"/>
  <c r="Y64" i="88"/>
  <c r="X64" i="88"/>
  <c r="W64" i="88"/>
  <c r="V64" i="88"/>
  <c r="U64" i="88"/>
  <c r="T64" i="88"/>
  <c r="S64" i="88"/>
  <c r="N64" i="88"/>
  <c r="P64" i="88" s="1"/>
  <c r="L64" i="88"/>
  <c r="K64" i="88"/>
  <c r="J64" i="88"/>
  <c r="I64" i="88"/>
  <c r="H64" i="88"/>
  <c r="G64" i="88"/>
  <c r="F64" i="88"/>
  <c r="E64" i="88"/>
  <c r="D64" i="88"/>
  <c r="C64" i="88"/>
  <c r="B64" i="88"/>
  <c r="AV63" i="88"/>
  <c r="AR63" i="88"/>
  <c r="AM63" i="88"/>
  <c r="AJ63" i="88"/>
  <c r="AG63" i="88"/>
  <c r="AS63" i="88"/>
  <c r="AP63" i="88"/>
  <c r="AN63" i="88"/>
  <c r="AL63" i="88"/>
  <c r="AK63" i="88"/>
  <c r="AI63" i="88"/>
  <c r="A63" i="88"/>
  <c r="AV62" i="88"/>
  <c r="AU62" i="88"/>
  <c r="AS62" i="88"/>
  <c r="AR62" i="88"/>
  <c r="AQ62" i="88"/>
  <c r="AP62" i="88"/>
  <c r="AO62" i="88"/>
  <c r="AN62" i="88"/>
  <c r="AM62" i="88"/>
  <c r="AL62" i="88"/>
  <c r="AK62" i="88"/>
  <c r="AJ62" i="88"/>
  <c r="AI62" i="88"/>
  <c r="P62" i="88"/>
  <c r="AV61" i="88"/>
  <c r="AU61" i="88"/>
  <c r="AS61" i="88"/>
  <c r="AR61" i="88"/>
  <c r="AQ61" i="88"/>
  <c r="AP61" i="88"/>
  <c r="AO61" i="88"/>
  <c r="AN61" i="88"/>
  <c r="AM61" i="88"/>
  <c r="AL61" i="88"/>
  <c r="AK61" i="88"/>
  <c r="AJ61" i="88"/>
  <c r="AI61" i="88"/>
  <c r="P61" i="88"/>
  <c r="AU60" i="88"/>
  <c r="AS60" i="88"/>
  <c r="AR60" i="88"/>
  <c r="AQ60" i="88"/>
  <c r="AP60" i="88"/>
  <c r="AO60" i="88"/>
  <c r="AN60" i="88"/>
  <c r="AM60" i="88"/>
  <c r="AL60" i="88"/>
  <c r="AK60" i="88"/>
  <c r="AJ60" i="88"/>
  <c r="AI60" i="88"/>
  <c r="P60" i="88"/>
  <c r="AU59" i="88"/>
  <c r="AS59" i="88"/>
  <c r="AR59" i="88"/>
  <c r="AQ59" i="88"/>
  <c r="AP59" i="88"/>
  <c r="AO59" i="88"/>
  <c r="AN59" i="88"/>
  <c r="AM59" i="88"/>
  <c r="AL59" i="88"/>
  <c r="AK59" i="88"/>
  <c r="AJ59" i="88"/>
  <c r="AI59" i="88"/>
  <c r="P59" i="88"/>
  <c r="AU58" i="88"/>
  <c r="AS58" i="88"/>
  <c r="AR58" i="88"/>
  <c r="AQ58" i="88"/>
  <c r="AP58" i="88"/>
  <c r="AO58" i="88"/>
  <c r="AN58" i="88"/>
  <c r="AM58" i="88"/>
  <c r="AL58" i="88"/>
  <c r="AK58" i="88"/>
  <c r="AJ58" i="88"/>
  <c r="AI58" i="88"/>
  <c r="P58" i="88"/>
  <c r="AU57" i="88"/>
  <c r="AW57" i="88" s="1"/>
  <c r="AS57" i="88"/>
  <c r="AR57" i="88"/>
  <c r="AQ57" i="88"/>
  <c r="AP57" i="88"/>
  <c r="AO57" i="88"/>
  <c r="AN57" i="88"/>
  <c r="AM57" i="88"/>
  <c r="AL57" i="88"/>
  <c r="AK57" i="88"/>
  <c r="AJ57" i="88"/>
  <c r="AI57" i="88"/>
  <c r="P57" i="88"/>
  <c r="AU56" i="88"/>
  <c r="AW56" i="88" s="1"/>
  <c r="AS56" i="88"/>
  <c r="AR56" i="88"/>
  <c r="AQ56" i="88"/>
  <c r="AP56" i="88"/>
  <c r="AO56" i="88"/>
  <c r="AN56" i="88"/>
  <c r="AM56" i="88"/>
  <c r="AL56" i="88"/>
  <c r="AK56" i="88"/>
  <c r="AJ56" i="88"/>
  <c r="AI56" i="88"/>
  <c r="P56" i="88"/>
  <c r="AU55" i="88"/>
  <c r="AW55" i="88" s="1"/>
  <c r="AS55" i="88"/>
  <c r="AR55" i="88"/>
  <c r="AQ55" i="88"/>
  <c r="AP55" i="88"/>
  <c r="AO55" i="88"/>
  <c r="AN55" i="88"/>
  <c r="AM55" i="88"/>
  <c r="AL55" i="88"/>
  <c r="AK55" i="88"/>
  <c r="AJ55" i="88"/>
  <c r="AI55" i="88"/>
  <c r="P55" i="88"/>
  <c r="AU54" i="88"/>
  <c r="AW54" i="88" s="1"/>
  <c r="AS54" i="88"/>
  <c r="AR54" i="88"/>
  <c r="AQ54" i="88"/>
  <c r="AP54" i="88"/>
  <c r="AO54" i="88"/>
  <c r="AN54" i="88"/>
  <c r="AM54" i="88"/>
  <c r="AL54" i="88"/>
  <c r="AK54" i="88"/>
  <c r="AJ54" i="88"/>
  <c r="AI54" i="88"/>
  <c r="P54" i="88"/>
  <c r="AU53" i="88"/>
  <c r="AW53" i="88" s="1"/>
  <c r="AS53" i="88"/>
  <c r="AR53" i="88"/>
  <c r="AQ53" i="88"/>
  <c r="AP53" i="88"/>
  <c r="AO53" i="88"/>
  <c r="AN53" i="88"/>
  <c r="AM53" i="88"/>
  <c r="AL53" i="88"/>
  <c r="AK53" i="88"/>
  <c r="AJ53" i="88"/>
  <c r="AI53" i="88"/>
  <c r="P53" i="88"/>
  <c r="AU52" i="88"/>
  <c r="AW52" i="88" s="1"/>
  <c r="AS52" i="88"/>
  <c r="AR52" i="88"/>
  <c r="AQ52" i="88"/>
  <c r="AP52" i="88"/>
  <c r="AO52" i="88"/>
  <c r="AN52" i="88"/>
  <c r="AM52" i="88"/>
  <c r="AL52" i="88"/>
  <c r="AK52" i="88"/>
  <c r="AJ52" i="88"/>
  <c r="AI52" i="88"/>
  <c r="P52" i="88"/>
  <c r="AV51" i="88"/>
  <c r="AU51" i="88"/>
  <c r="AS51" i="88"/>
  <c r="AR51" i="88"/>
  <c r="AQ51" i="88"/>
  <c r="AP51" i="88"/>
  <c r="AO51" i="88"/>
  <c r="AN51" i="88"/>
  <c r="AM51" i="88"/>
  <c r="AL51" i="88"/>
  <c r="AK51" i="88"/>
  <c r="AJ51" i="88"/>
  <c r="AI51" i="88"/>
  <c r="P51" i="88"/>
  <c r="AW48" i="88"/>
  <c r="AG45" i="88"/>
  <c r="AC45" i="88"/>
  <c r="AB45" i="88"/>
  <c r="AA45" i="88"/>
  <c r="Z45" i="88"/>
  <c r="Y45" i="88"/>
  <c r="X45" i="88"/>
  <c r="W45" i="88"/>
  <c r="V45" i="88"/>
  <c r="U45" i="88"/>
  <c r="T45" i="88"/>
  <c r="S45" i="88"/>
  <c r="P45" i="88"/>
  <c r="L45" i="88"/>
  <c r="K45" i="88"/>
  <c r="J45" i="88"/>
  <c r="I45" i="88"/>
  <c r="H45" i="88"/>
  <c r="G45" i="88"/>
  <c r="F45" i="88"/>
  <c r="E45" i="88"/>
  <c r="D45" i="88"/>
  <c r="C45" i="88"/>
  <c r="B45" i="88"/>
  <c r="AG44" i="88"/>
  <c r="AC44" i="88"/>
  <c r="AB44" i="88"/>
  <c r="AA44" i="88"/>
  <c r="Z44" i="88"/>
  <c r="Y44" i="88"/>
  <c r="X44" i="88"/>
  <c r="W44" i="88"/>
  <c r="V44" i="88"/>
  <c r="U44" i="88"/>
  <c r="T44" i="88"/>
  <c r="S44" i="88"/>
  <c r="P44" i="88"/>
  <c r="L44" i="88"/>
  <c r="K44" i="88"/>
  <c r="J44" i="88"/>
  <c r="I44" i="88"/>
  <c r="H44" i="88"/>
  <c r="G44" i="88"/>
  <c r="F44" i="88"/>
  <c r="E44" i="88"/>
  <c r="D44" i="88"/>
  <c r="C44" i="88"/>
  <c r="B44" i="88"/>
  <c r="AG43" i="88"/>
  <c r="AC43" i="88"/>
  <c r="AB43" i="88"/>
  <c r="AA43" i="88"/>
  <c r="Z43" i="88"/>
  <c r="Y43" i="88"/>
  <c r="X43" i="88"/>
  <c r="W43" i="88"/>
  <c r="V43" i="88"/>
  <c r="U43" i="88"/>
  <c r="T43" i="88"/>
  <c r="S43" i="88"/>
  <c r="P43" i="88"/>
  <c r="L43" i="88"/>
  <c r="K43" i="88"/>
  <c r="J43" i="88"/>
  <c r="I43" i="88"/>
  <c r="H43" i="88"/>
  <c r="G43" i="88"/>
  <c r="F43" i="88"/>
  <c r="E43" i="88"/>
  <c r="D43" i="88"/>
  <c r="C43" i="88"/>
  <c r="B43" i="88"/>
  <c r="AG42" i="88"/>
  <c r="AC42" i="88"/>
  <c r="AB42" i="88"/>
  <c r="AA42" i="88"/>
  <c r="Z42" i="88"/>
  <c r="Y42" i="88"/>
  <c r="X42" i="88"/>
  <c r="W42" i="88"/>
  <c r="V42" i="88"/>
  <c r="U42" i="88"/>
  <c r="T42" i="88"/>
  <c r="S42" i="88"/>
  <c r="L42" i="88"/>
  <c r="K42" i="88"/>
  <c r="J42" i="88"/>
  <c r="I42" i="88"/>
  <c r="H42" i="88"/>
  <c r="G42" i="88"/>
  <c r="F42" i="88"/>
  <c r="E42" i="88"/>
  <c r="D42" i="88"/>
  <c r="C42" i="88"/>
  <c r="B42" i="88"/>
  <c r="AR41" i="88"/>
  <c r="AJ41" i="88"/>
  <c r="AU41" i="88"/>
  <c r="AS41" i="88"/>
  <c r="AL41" i="88"/>
  <c r="AK41" i="88"/>
  <c r="AI41" i="88"/>
  <c r="AO41" i="88"/>
  <c r="AN41" i="88"/>
  <c r="A41" i="88"/>
  <c r="AU40" i="88"/>
  <c r="AW40" i="88" s="1"/>
  <c r="AS40" i="88"/>
  <c r="AR40" i="88"/>
  <c r="AQ40" i="88"/>
  <c r="AP40" i="88"/>
  <c r="AO40" i="88"/>
  <c r="AN40" i="88"/>
  <c r="AM40" i="88"/>
  <c r="AL40" i="88"/>
  <c r="AK40" i="88"/>
  <c r="AJ40" i="88"/>
  <c r="AI40" i="88"/>
  <c r="P40" i="88"/>
  <c r="AU39" i="88"/>
  <c r="AW39" i="88" s="1"/>
  <c r="AS39" i="88"/>
  <c r="AR39" i="88"/>
  <c r="AQ39" i="88"/>
  <c r="AP39" i="88"/>
  <c r="AO39" i="88"/>
  <c r="AN39" i="88"/>
  <c r="AM39" i="88"/>
  <c r="AL39" i="88"/>
  <c r="AK39" i="88"/>
  <c r="AJ39" i="88"/>
  <c r="AI39" i="88"/>
  <c r="P39" i="88"/>
  <c r="AU38" i="88"/>
  <c r="AS38" i="88"/>
  <c r="AR38" i="88"/>
  <c r="AQ38" i="88"/>
  <c r="AP38" i="88"/>
  <c r="AO38" i="88"/>
  <c r="AN38" i="88"/>
  <c r="AM38" i="88"/>
  <c r="AL38" i="88"/>
  <c r="AK38" i="88"/>
  <c r="AJ38" i="88"/>
  <c r="AI38" i="88"/>
  <c r="P38" i="88"/>
  <c r="AU37" i="88"/>
  <c r="AS37" i="88"/>
  <c r="AR37" i="88"/>
  <c r="AQ37" i="88"/>
  <c r="AP37" i="88"/>
  <c r="AO37" i="88"/>
  <c r="AN37" i="88"/>
  <c r="AM37" i="88"/>
  <c r="AL37" i="88"/>
  <c r="AK37" i="88"/>
  <c r="AJ37" i="88"/>
  <c r="AI37" i="88"/>
  <c r="P37" i="88"/>
  <c r="AU36" i="88"/>
  <c r="AW36" i="88" s="1"/>
  <c r="AS36" i="88"/>
  <c r="AR36" i="88"/>
  <c r="AQ36" i="88"/>
  <c r="AP36" i="88"/>
  <c r="AO36" i="88"/>
  <c r="AN36" i="88"/>
  <c r="AM36" i="88"/>
  <c r="AL36" i="88"/>
  <c r="AK36" i="88"/>
  <c r="AJ36" i="88"/>
  <c r="AI36" i="88"/>
  <c r="P36" i="88"/>
  <c r="AU35" i="88"/>
  <c r="AW35" i="88" s="1"/>
  <c r="AS35" i="88"/>
  <c r="AR35" i="88"/>
  <c r="AQ35" i="88"/>
  <c r="AP35" i="88"/>
  <c r="AO35" i="88"/>
  <c r="AN35" i="88"/>
  <c r="AM35" i="88"/>
  <c r="AL35" i="88"/>
  <c r="AK35" i="88"/>
  <c r="AJ35" i="88"/>
  <c r="AI35" i="88"/>
  <c r="P35" i="88"/>
  <c r="AU34" i="88"/>
  <c r="AW34" i="88" s="1"/>
  <c r="AS34" i="88"/>
  <c r="AR34" i="88"/>
  <c r="AQ34" i="88"/>
  <c r="AP34" i="88"/>
  <c r="AO34" i="88"/>
  <c r="AN34" i="88"/>
  <c r="AM34" i="88"/>
  <c r="AL34" i="88"/>
  <c r="AK34" i="88"/>
  <c r="AJ34" i="88"/>
  <c r="AI34" i="88"/>
  <c r="P34" i="88"/>
  <c r="AU33" i="88"/>
  <c r="AW33" i="88" s="1"/>
  <c r="AS33" i="88"/>
  <c r="AR33" i="88"/>
  <c r="AQ33" i="88"/>
  <c r="AP33" i="88"/>
  <c r="AO33" i="88"/>
  <c r="AN33" i="88"/>
  <c r="AM33" i="88"/>
  <c r="AL33" i="88"/>
  <c r="AK33" i="88"/>
  <c r="AJ33" i="88"/>
  <c r="AI33" i="88"/>
  <c r="P33" i="88"/>
  <c r="AU32" i="88"/>
  <c r="AW32" i="88" s="1"/>
  <c r="AS32" i="88"/>
  <c r="AR32" i="88"/>
  <c r="AQ32" i="88"/>
  <c r="AP32" i="88"/>
  <c r="AO32" i="88"/>
  <c r="AN32" i="88"/>
  <c r="AM32" i="88"/>
  <c r="AL32" i="88"/>
  <c r="AK32" i="88"/>
  <c r="AJ32" i="88"/>
  <c r="AI32" i="88"/>
  <c r="P32" i="88"/>
  <c r="AU31" i="88"/>
  <c r="AW31" i="88" s="1"/>
  <c r="AS31" i="88"/>
  <c r="AR31" i="88"/>
  <c r="AQ31" i="88"/>
  <c r="AP31" i="88"/>
  <c r="AO31" i="88"/>
  <c r="AN31" i="88"/>
  <c r="AM31" i="88"/>
  <c r="AL31" i="88"/>
  <c r="AK31" i="88"/>
  <c r="AJ31" i="88"/>
  <c r="AI31" i="88"/>
  <c r="P31" i="88"/>
  <c r="AU30" i="88"/>
  <c r="AW30" i="88" s="1"/>
  <c r="AS30" i="88"/>
  <c r="AR30" i="88"/>
  <c r="AQ30" i="88"/>
  <c r="AP30" i="88"/>
  <c r="AO30" i="88"/>
  <c r="AN30" i="88"/>
  <c r="AM30" i="88"/>
  <c r="AL30" i="88"/>
  <c r="AK30" i="88"/>
  <c r="AJ30" i="88"/>
  <c r="AI30" i="88"/>
  <c r="P30" i="88"/>
  <c r="AV29" i="88"/>
  <c r="AU29" i="88"/>
  <c r="AS29" i="88"/>
  <c r="AR29" i="88"/>
  <c r="AQ29" i="88"/>
  <c r="AP29" i="88"/>
  <c r="AO29" i="88"/>
  <c r="AN29" i="88"/>
  <c r="AM29" i="88"/>
  <c r="AL29" i="88"/>
  <c r="AK29" i="88"/>
  <c r="AJ29" i="88"/>
  <c r="AI29" i="88"/>
  <c r="P29" i="88"/>
  <c r="AW26" i="88"/>
  <c r="AF23" i="88"/>
  <c r="AE23" i="88"/>
  <c r="AC23" i="88"/>
  <c r="AB23" i="88"/>
  <c r="AA23" i="88"/>
  <c r="Z23" i="88"/>
  <c r="Y23" i="88"/>
  <c r="X23" i="88"/>
  <c r="W23" i="88"/>
  <c r="V23" i="88"/>
  <c r="U23" i="88"/>
  <c r="T23" i="88"/>
  <c r="S23" i="88"/>
  <c r="O23" i="88"/>
  <c r="N23" i="88"/>
  <c r="L23" i="88"/>
  <c r="K23" i="88"/>
  <c r="J23" i="88"/>
  <c r="I23" i="88"/>
  <c r="H23" i="88"/>
  <c r="G23" i="88"/>
  <c r="F23" i="88"/>
  <c r="E23" i="88"/>
  <c r="D23" i="88"/>
  <c r="C23" i="88"/>
  <c r="B23" i="88"/>
  <c r="AF22" i="88"/>
  <c r="AE22" i="88"/>
  <c r="AC22" i="88"/>
  <c r="AB22" i="88"/>
  <c r="AA22" i="88"/>
  <c r="Z22" i="88"/>
  <c r="Y22" i="88"/>
  <c r="X22" i="88"/>
  <c r="W22" i="88"/>
  <c r="V22" i="88"/>
  <c r="U22" i="88"/>
  <c r="T22" i="88"/>
  <c r="S22" i="88"/>
  <c r="O22" i="88"/>
  <c r="N22" i="88"/>
  <c r="L22" i="88"/>
  <c r="K22" i="88"/>
  <c r="J22" i="88"/>
  <c r="I22" i="88"/>
  <c r="H22" i="88"/>
  <c r="G22" i="88"/>
  <c r="F22" i="88"/>
  <c r="E22" i="88"/>
  <c r="D22" i="88"/>
  <c r="C22" i="88"/>
  <c r="B22" i="88"/>
  <c r="AF21" i="88"/>
  <c r="AE21" i="88"/>
  <c r="AC21" i="88"/>
  <c r="AB21" i="88"/>
  <c r="AA21" i="88"/>
  <c r="Z21" i="88"/>
  <c r="Y21" i="88"/>
  <c r="X21" i="88"/>
  <c r="W21" i="88"/>
  <c r="V21" i="88"/>
  <c r="U21" i="88"/>
  <c r="T21" i="88"/>
  <c r="S21" i="88"/>
  <c r="O21" i="88"/>
  <c r="N21" i="88"/>
  <c r="L21" i="88"/>
  <c r="K21" i="88"/>
  <c r="J21" i="88"/>
  <c r="I21" i="88"/>
  <c r="H21" i="88"/>
  <c r="G21" i="88"/>
  <c r="F21" i="88"/>
  <c r="E21" i="88"/>
  <c r="D21" i="88"/>
  <c r="C21" i="88"/>
  <c r="B21" i="88"/>
  <c r="AF20" i="88"/>
  <c r="AE20" i="88"/>
  <c r="AC20" i="88"/>
  <c r="AB20" i="88"/>
  <c r="AA20" i="88"/>
  <c r="Z20" i="88"/>
  <c r="Y20" i="88"/>
  <c r="X20" i="88"/>
  <c r="W20" i="88"/>
  <c r="V20" i="88"/>
  <c r="U20" i="88"/>
  <c r="T20" i="88"/>
  <c r="S20" i="88"/>
  <c r="O20" i="88"/>
  <c r="N20" i="88"/>
  <c r="L20" i="88"/>
  <c r="K20" i="88"/>
  <c r="J20" i="88"/>
  <c r="I20" i="88"/>
  <c r="H20" i="88"/>
  <c r="G20" i="88"/>
  <c r="F20" i="88"/>
  <c r="E20" i="88"/>
  <c r="D20" i="88"/>
  <c r="C20" i="88"/>
  <c r="B20" i="88"/>
  <c r="AS19" i="88"/>
  <c r="AR19" i="88"/>
  <c r="AK19" i="88"/>
  <c r="AJ19" i="88"/>
  <c r="AQ19" i="88"/>
  <c r="AP19" i="88"/>
  <c r="AL19" i="88"/>
  <c r="AS18" i="88"/>
  <c r="AR18" i="88"/>
  <c r="AQ18" i="88"/>
  <c r="AP18" i="88"/>
  <c r="AO18" i="88"/>
  <c r="AN18" i="88"/>
  <c r="AM18" i="88"/>
  <c r="AL18" i="88"/>
  <c r="AK18" i="88"/>
  <c r="AJ18" i="88"/>
  <c r="AI18" i="88"/>
  <c r="AG18" i="88"/>
  <c r="P18" i="88"/>
  <c r="AS17" i="88"/>
  <c r="AR17" i="88"/>
  <c r="AQ17" i="88"/>
  <c r="AP17" i="88"/>
  <c r="AO17" i="88"/>
  <c r="AN17" i="88"/>
  <c r="AM17" i="88"/>
  <c r="AL17" i="88"/>
  <c r="AK17" i="88"/>
  <c r="AJ17" i="88"/>
  <c r="AI17" i="88"/>
  <c r="AG17" i="88"/>
  <c r="P17" i="88"/>
  <c r="AS16" i="88"/>
  <c r="AR16" i="88"/>
  <c r="AQ16" i="88"/>
  <c r="AP16" i="88"/>
  <c r="AO16" i="88"/>
  <c r="AN16" i="88"/>
  <c r="AM16" i="88"/>
  <c r="AL16" i="88"/>
  <c r="AK16" i="88"/>
  <c r="AJ16" i="88"/>
  <c r="AI16" i="88"/>
  <c r="AG16" i="88"/>
  <c r="P16" i="88"/>
  <c r="AS15" i="88"/>
  <c r="AR15" i="88"/>
  <c r="AQ15" i="88"/>
  <c r="AP15" i="88"/>
  <c r="AO15" i="88"/>
  <c r="AN15" i="88"/>
  <c r="AM15" i="88"/>
  <c r="AL15" i="88"/>
  <c r="AK15" i="88"/>
  <c r="AJ15" i="88"/>
  <c r="AI15" i="88"/>
  <c r="AG15" i="88"/>
  <c r="P15" i="88"/>
  <c r="AS14" i="88"/>
  <c r="AR14" i="88"/>
  <c r="AQ14" i="88"/>
  <c r="AP14" i="88"/>
  <c r="AO14" i="88"/>
  <c r="AN14" i="88"/>
  <c r="AM14" i="88"/>
  <c r="AL14" i="88"/>
  <c r="AK14" i="88"/>
  <c r="AJ14" i="88"/>
  <c r="AI14" i="88"/>
  <c r="AG14" i="88"/>
  <c r="P14" i="88"/>
  <c r="AS13" i="88"/>
  <c r="AR13" i="88"/>
  <c r="AQ13" i="88"/>
  <c r="AP13" i="88"/>
  <c r="AO13" i="88"/>
  <c r="AN13" i="88"/>
  <c r="AM13" i="88"/>
  <c r="AL13" i="88"/>
  <c r="AK13" i="88"/>
  <c r="AJ13" i="88"/>
  <c r="AI13" i="88"/>
  <c r="AG13" i="88"/>
  <c r="P13" i="88"/>
  <c r="AS12" i="88"/>
  <c r="AR12" i="88"/>
  <c r="AQ12" i="88"/>
  <c r="AP12" i="88"/>
  <c r="AO12" i="88"/>
  <c r="AN12" i="88"/>
  <c r="AM12" i="88"/>
  <c r="AL12" i="88"/>
  <c r="AK12" i="88"/>
  <c r="AJ12" i="88"/>
  <c r="AI12" i="88"/>
  <c r="AG12" i="88"/>
  <c r="P12" i="88"/>
  <c r="AS11" i="88"/>
  <c r="AR11" i="88"/>
  <c r="AQ11" i="88"/>
  <c r="AP11" i="88"/>
  <c r="AO11" i="88"/>
  <c r="AN11" i="88"/>
  <c r="AM11" i="88"/>
  <c r="AL11" i="88"/>
  <c r="AK11" i="88"/>
  <c r="AJ11" i="88"/>
  <c r="AI11" i="88"/>
  <c r="AG11" i="88"/>
  <c r="P11" i="88"/>
  <c r="AS10" i="88"/>
  <c r="AR10" i="88"/>
  <c r="AQ10" i="88"/>
  <c r="AP10" i="88"/>
  <c r="AO10" i="88"/>
  <c r="AN10" i="88"/>
  <c r="AM10" i="88"/>
  <c r="AL10" i="88"/>
  <c r="AK10" i="88"/>
  <c r="AJ10" i="88"/>
  <c r="AI10" i="88"/>
  <c r="AG10" i="88"/>
  <c r="P10" i="88"/>
  <c r="AS9" i="88"/>
  <c r="AR9" i="88"/>
  <c r="AQ9" i="88"/>
  <c r="AP9" i="88"/>
  <c r="AO9" i="88"/>
  <c r="AN9" i="88"/>
  <c r="AM9" i="88"/>
  <c r="AL9" i="88"/>
  <c r="AK9" i="88"/>
  <c r="AJ9" i="88"/>
  <c r="AI9" i="88"/>
  <c r="AG9" i="88"/>
  <c r="P9" i="88"/>
  <c r="AW8" i="88"/>
  <c r="AS8" i="88"/>
  <c r="AR8" i="88"/>
  <c r="AQ8" i="88"/>
  <c r="AP8" i="88"/>
  <c r="AO8" i="88"/>
  <c r="AN8" i="88"/>
  <c r="AM8" i="88"/>
  <c r="AL8" i="88"/>
  <c r="AK8" i="88"/>
  <c r="AJ8" i="88"/>
  <c r="AI8" i="88"/>
  <c r="AG8" i="88"/>
  <c r="P8" i="88"/>
  <c r="AS7" i="88"/>
  <c r="AR7" i="88"/>
  <c r="AQ7" i="88"/>
  <c r="AP7" i="88"/>
  <c r="AO7" i="88"/>
  <c r="AN7" i="88"/>
  <c r="AM7" i="88"/>
  <c r="AL7" i="88"/>
  <c r="AK7" i="88"/>
  <c r="AJ7" i="88"/>
  <c r="AI7" i="88"/>
  <c r="AG7" i="88"/>
  <c r="P7" i="88"/>
  <c r="T34" i="87"/>
  <c r="S34" i="87"/>
  <c r="F34" i="87"/>
  <c r="E34" i="87"/>
  <c r="D34" i="87"/>
  <c r="C34" i="87"/>
  <c r="B34" i="87"/>
  <c r="T32" i="87"/>
  <c r="S32" i="87"/>
  <c r="P32" i="87"/>
  <c r="Q33" i="87" s="1"/>
  <c r="O32" i="87"/>
  <c r="N32" i="87"/>
  <c r="M32" i="87"/>
  <c r="L32" i="87"/>
  <c r="K32" i="87"/>
  <c r="J32" i="87"/>
  <c r="I32" i="87"/>
  <c r="H32" i="87"/>
  <c r="G32" i="87"/>
  <c r="F32" i="87"/>
  <c r="E32" i="87"/>
  <c r="D32" i="87"/>
  <c r="C32" i="87"/>
  <c r="B32" i="87"/>
  <c r="T31" i="87"/>
  <c r="P31" i="87"/>
  <c r="O31" i="87"/>
  <c r="N31" i="87"/>
  <c r="M31" i="87"/>
  <c r="L31" i="87"/>
  <c r="K31" i="87"/>
  <c r="J31" i="87"/>
  <c r="I31" i="87"/>
  <c r="H31" i="87"/>
  <c r="G31" i="87"/>
  <c r="F31" i="87"/>
  <c r="E31" i="87"/>
  <c r="D31" i="87"/>
  <c r="C31" i="87"/>
  <c r="T29" i="87"/>
  <c r="P29" i="87"/>
  <c r="O29" i="87"/>
  <c r="N29" i="87"/>
  <c r="M29" i="87"/>
  <c r="L29" i="87"/>
  <c r="K29" i="87"/>
  <c r="J29" i="87"/>
  <c r="I29" i="87"/>
  <c r="H29" i="87"/>
  <c r="G29" i="87"/>
  <c r="F29" i="87"/>
  <c r="E29" i="87"/>
  <c r="D29" i="87"/>
  <c r="C29" i="87"/>
  <c r="T26" i="87"/>
  <c r="S26" i="87"/>
  <c r="R26" i="87"/>
  <c r="T23" i="87"/>
  <c r="S23" i="87"/>
  <c r="F23" i="87"/>
  <c r="E23" i="87"/>
  <c r="D23" i="87"/>
  <c r="C23" i="87"/>
  <c r="B23" i="87"/>
  <c r="T21" i="87"/>
  <c r="S21" i="87"/>
  <c r="P21" i="87"/>
  <c r="Q22" i="87" s="1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T20" i="87"/>
  <c r="P20" i="87"/>
  <c r="O20" i="87"/>
  <c r="N20" i="87"/>
  <c r="M20" i="87"/>
  <c r="L20" i="87"/>
  <c r="K20" i="87"/>
  <c r="J20" i="87"/>
  <c r="I20" i="87"/>
  <c r="H20" i="87"/>
  <c r="G20" i="87"/>
  <c r="F20" i="87"/>
  <c r="E20" i="87"/>
  <c r="D20" i="87"/>
  <c r="C20" i="87"/>
  <c r="AI19" i="87"/>
  <c r="AI18" i="87"/>
  <c r="P18" i="87"/>
  <c r="O18" i="87"/>
  <c r="N18" i="87"/>
  <c r="M18" i="87"/>
  <c r="L18" i="87"/>
  <c r="K18" i="87"/>
  <c r="J18" i="87"/>
  <c r="I18" i="87"/>
  <c r="H18" i="87"/>
  <c r="G18" i="87"/>
  <c r="F18" i="87"/>
  <c r="E18" i="87"/>
  <c r="D18" i="87"/>
  <c r="C18" i="87"/>
  <c r="AI17" i="87"/>
  <c r="AI16" i="87"/>
  <c r="AI15" i="87"/>
  <c r="T15" i="87"/>
  <c r="S15" i="87"/>
  <c r="R15" i="87"/>
  <c r="AI14" i="87"/>
  <c r="S14" i="87"/>
  <c r="S25" i="87" s="1"/>
  <c r="AI13" i="87"/>
  <c r="AI12" i="87"/>
  <c r="T12" i="87"/>
  <c r="S12" i="87"/>
  <c r="F12" i="87"/>
  <c r="E12" i="87"/>
  <c r="D12" i="87"/>
  <c r="C12" i="87"/>
  <c r="B12" i="87"/>
  <c r="AI11" i="87"/>
  <c r="AI10" i="87"/>
  <c r="T10" i="87"/>
  <c r="S10" i="87"/>
  <c r="P10" i="87"/>
  <c r="Q11" i="87" s="1"/>
  <c r="O10" i="87"/>
  <c r="N10" i="87"/>
  <c r="M10" i="87"/>
  <c r="L10" i="87"/>
  <c r="K10" i="87"/>
  <c r="I10" i="87"/>
  <c r="H10" i="87"/>
  <c r="G10" i="87"/>
  <c r="F10" i="87"/>
  <c r="E10" i="87"/>
  <c r="D10" i="87"/>
  <c r="C10" i="87"/>
  <c r="B10" i="87"/>
  <c r="AI9" i="87"/>
  <c r="T9" i="87"/>
  <c r="P9" i="87"/>
  <c r="O9" i="87"/>
  <c r="N9" i="87"/>
  <c r="M9" i="87"/>
  <c r="L9" i="87"/>
  <c r="K9" i="87"/>
  <c r="J9" i="87"/>
  <c r="I9" i="87"/>
  <c r="H9" i="87"/>
  <c r="G9" i="87"/>
  <c r="F9" i="87"/>
  <c r="E9" i="87"/>
  <c r="D9" i="87"/>
  <c r="C9" i="87"/>
  <c r="AI8" i="87"/>
  <c r="T7" i="87"/>
  <c r="P7" i="87"/>
  <c r="O7" i="87"/>
  <c r="N7" i="87"/>
  <c r="M7" i="87"/>
  <c r="L7" i="87"/>
  <c r="I7" i="87"/>
  <c r="H7" i="87"/>
  <c r="G7" i="87"/>
  <c r="F7" i="87"/>
  <c r="E7" i="87"/>
  <c r="D7" i="87"/>
  <c r="C7" i="87"/>
  <c r="J6" i="87"/>
  <c r="K7" i="87" s="1"/>
  <c r="AV21" i="88" l="1"/>
  <c r="AV43" i="89"/>
  <c r="AW43" i="89" s="1"/>
  <c r="AV42" i="89"/>
  <c r="AW42" i="89" s="1"/>
  <c r="AV20" i="88"/>
  <c r="AU64" i="89"/>
  <c r="AW64" i="89" s="1"/>
  <c r="AU67" i="89"/>
  <c r="AU23" i="88"/>
  <c r="AU65" i="89"/>
  <c r="AW65" i="89" s="1"/>
  <c r="P66" i="89"/>
  <c r="AU66" i="89"/>
  <c r="AU20" i="89"/>
  <c r="AW20" i="89" s="1"/>
  <c r="AU21" i="89"/>
  <c r="AW21" i="89" s="1"/>
  <c r="AU22" i="89"/>
  <c r="AU21" i="88"/>
  <c r="AW21" i="88" s="1"/>
  <c r="AU20" i="88"/>
  <c r="AU22" i="88"/>
  <c r="AP23" i="89"/>
  <c r="AK23" i="89"/>
  <c r="AS23" i="89"/>
  <c r="P67" i="89"/>
  <c r="AP22" i="89"/>
  <c r="AO65" i="89"/>
  <c r="AG23" i="89"/>
  <c r="AK43" i="88"/>
  <c r="AS43" i="88"/>
  <c r="AG45" i="89"/>
  <c r="P45" i="89"/>
  <c r="AW62" i="88"/>
  <c r="AG67" i="88"/>
  <c r="AV67" i="88"/>
  <c r="AG23" i="88"/>
  <c r="AV23" i="88"/>
  <c r="P23" i="88"/>
  <c r="AW61" i="88"/>
  <c r="P44" i="89"/>
  <c r="AG22" i="89"/>
  <c r="AG44" i="89"/>
  <c r="AG66" i="88"/>
  <c r="AO65" i="88"/>
  <c r="AG22" i="88"/>
  <c r="P22" i="88"/>
  <c r="E33" i="87"/>
  <c r="M33" i="87"/>
  <c r="P11" i="87"/>
  <c r="AM42" i="88"/>
  <c r="AN66" i="88"/>
  <c r="AL20" i="89"/>
  <c r="AN43" i="89"/>
  <c r="AG43" i="89"/>
  <c r="AG21" i="88"/>
  <c r="P43" i="89"/>
  <c r="AG65" i="88"/>
  <c r="P21" i="88"/>
  <c r="P65" i="89"/>
  <c r="AG21" i="89"/>
  <c r="AK20" i="88"/>
  <c r="AN42" i="89"/>
  <c r="AJ44" i="89"/>
  <c r="AR44" i="89"/>
  <c r="AK22" i="88"/>
  <c r="AS22" i="88"/>
  <c r="AI23" i="89"/>
  <c r="AK42" i="89"/>
  <c r="AS42" i="89"/>
  <c r="AO44" i="89"/>
  <c r="AJ66" i="89"/>
  <c r="AR66" i="89"/>
  <c r="AI67" i="89"/>
  <c r="AQ67" i="89"/>
  <c r="AM64" i="88"/>
  <c r="AP67" i="89"/>
  <c r="AP42" i="88"/>
  <c r="AI23" i="88"/>
  <c r="AK64" i="88"/>
  <c r="AS64" i="88"/>
  <c r="AJ65" i="88"/>
  <c r="AR65" i="88"/>
  <c r="AP67" i="88"/>
  <c r="AI20" i="88"/>
  <c r="AQ20" i="88"/>
  <c r="G33" i="87"/>
  <c r="O33" i="87"/>
  <c r="AP23" i="88"/>
  <c r="AQ42" i="88"/>
  <c r="AS45" i="88"/>
  <c r="P42" i="89"/>
  <c r="D11" i="87"/>
  <c r="J22" i="87"/>
  <c r="AM20" i="88"/>
  <c r="AP20" i="88"/>
  <c r="AS21" i="88"/>
  <c r="AL44" i="88"/>
  <c r="AQ66" i="88"/>
  <c r="AG20" i="89"/>
  <c r="AO42" i="89"/>
  <c r="AN66" i="89"/>
  <c r="AM23" i="89"/>
  <c r="AN20" i="89"/>
  <c r="AL64" i="89"/>
  <c r="AG64" i="88"/>
  <c r="AL65" i="88"/>
  <c r="AN67" i="88"/>
  <c r="AI67" i="88"/>
  <c r="AQ67" i="88"/>
  <c r="AN21" i="89"/>
  <c r="AL22" i="89"/>
  <c r="AJ23" i="89"/>
  <c r="AK45" i="89"/>
  <c r="AS45" i="89"/>
  <c r="AI65" i="89"/>
  <c r="AQ65" i="89"/>
  <c r="AK66" i="89"/>
  <c r="AS66" i="89"/>
  <c r="AJ67" i="89"/>
  <c r="AR67" i="89"/>
  <c r="AJ44" i="88"/>
  <c r="AR44" i="88"/>
  <c r="AJ64" i="88"/>
  <c r="AR64" i="88"/>
  <c r="AN64" i="88"/>
  <c r="AM65" i="88"/>
  <c r="AL66" i="88"/>
  <c r="AJ42" i="89"/>
  <c r="AR42" i="89"/>
  <c r="AN44" i="89"/>
  <c r="AM22" i="88"/>
  <c r="AK23" i="88"/>
  <c r="AS23" i="88"/>
  <c r="AK44" i="88"/>
  <c r="AS44" i="88"/>
  <c r="AL21" i="89"/>
  <c r="AP21" i="89"/>
  <c r="AW51" i="89"/>
  <c r="AG42" i="89"/>
  <c r="K22" i="87"/>
  <c r="AK21" i="88"/>
  <c r="AP22" i="88"/>
  <c r="C11" i="87"/>
  <c r="L11" i="87"/>
  <c r="H33" i="87"/>
  <c r="P33" i="87"/>
  <c r="AO20" i="88"/>
  <c r="AL21" i="88"/>
  <c r="AN44" i="88"/>
  <c r="AK45" i="88"/>
  <c r="AN45" i="88"/>
  <c r="AL64" i="88"/>
  <c r="AJ66" i="88"/>
  <c r="AL23" i="89"/>
  <c r="AM20" i="89"/>
  <c r="AP43" i="89"/>
  <c r="AM67" i="89"/>
  <c r="O11" i="87"/>
  <c r="D22" i="87"/>
  <c r="L22" i="87"/>
  <c r="C33" i="87"/>
  <c r="K33" i="87"/>
  <c r="AJ20" i="88"/>
  <c r="AL22" i="88"/>
  <c r="AJ23" i="88"/>
  <c r="AR23" i="88"/>
  <c r="AJ42" i="88"/>
  <c r="AR42" i="88"/>
  <c r="AI45" i="88"/>
  <c r="AQ45" i="88"/>
  <c r="AI66" i="88"/>
  <c r="AM66" i="88"/>
  <c r="AJ67" i="88"/>
  <c r="AR67" i="88"/>
  <c r="AO23" i="89"/>
  <c r="AM22" i="89"/>
  <c r="AO45" i="89"/>
  <c r="AN64" i="89"/>
  <c r="AL66" i="89"/>
  <c r="C22" i="87"/>
  <c r="AN23" i="89"/>
  <c r="AS20" i="88"/>
  <c r="AP21" i="88"/>
  <c r="AK42" i="88"/>
  <c r="AS42" i="88"/>
  <c r="AP43" i="88"/>
  <c r="AO45" i="88"/>
  <c r="AJ45" i="88"/>
  <c r="AR45" i="88"/>
  <c r="AK67" i="88"/>
  <c r="AS67" i="88"/>
  <c r="AN22" i="89"/>
  <c r="AK65" i="89"/>
  <c r="AS65" i="89"/>
  <c r="AN65" i="89"/>
  <c r="AM66" i="89"/>
  <c r="H11" i="87"/>
  <c r="F22" i="87"/>
  <c r="N22" i="87"/>
  <c r="AL20" i="88"/>
  <c r="AI21" i="88"/>
  <c r="AQ21" i="88"/>
  <c r="AN22" i="88"/>
  <c r="AI42" i="88"/>
  <c r="AP45" i="88"/>
  <c r="AI64" i="88"/>
  <c r="AQ64" i="88"/>
  <c r="AP65" i="88"/>
  <c r="AO66" i="88"/>
  <c r="AQ23" i="89"/>
  <c r="AJ20" i="89"/>
  <c r="AR20" i="89"/>
  <c r="AI21" i="89"/>
  <c r="AQ21" i="89"/>
  <c r="AJ43" i="89"/>
  <c r="AR43" i="89"/>
  <c r="AN45" i="89"/>
  <c r="AL65" i="89"/>
  <c r="H22" i="87"/>
  <c r="AO22" i="88"/>
  <c r="AJ43" i="88"/>
  <c r="AR43" i="88"/>
  <c r="AL45" i="88"/>
  <c r="AR23" i="89"/>
  <c r="AL44" i="89"/>
  <c r="J33" i="87"/>
  <c r="AN23" i="88"/>
  <c r="AN42" i="88"/>
  <c r="AP44" i="88"/>
  <c r="AO43" i="89"/>
  <c r="AM44" i="89"/>
  <c r="AO67" i="89"/>
  <c r="AW7" i="89"/>
  <c r="P42" i="88"/>
  <c r="AG20" i="88"/>
  <c r="P20" i="88"/>
  <c r="AU65" i="88"/>
  <c r="AW65" i="88" s="1"/>
  <c r="T33" i="87"/>
  <c r="E11" i="87"/>
  <c r="M11" i="87"/>
  <c r="I33" i="87"/>
  <c r="AJ21" i="88"/>
  <c r="AR21" i="88"/>
  <c r="AO23" i="88"/>
  <c r="AO43" i="88"/>
  <c r="F11" i="87"/>
  <c r="N11" i="87"/>
  <c r="G11" i="87"/>
  <c r="I22" i="87"/>
  <c r="F33" i="87"/>
  <c r="N33" i="87"/>
  <c r="AR20" i="88"/>
  <c r="AM23" i="88"/>
  <c r="AM43" i="88"/>
  <c r="AO44" i="88"/>
  <c r="AI44" i="88"/>
  <c r="AQ44" i="88"/>
  <c r="AU45" i="88"/>
  <c r="AO64" i="88"/>
  <c r="AK65" i="88"/>
  <c r="AS65" i="88"/>
  <c r="AP66" i="88"/>
  <c r="AJ21" i="89"/>
  <c r="AR21" i="89"/>
  <c r="AL42" i="89"/>
  <c r="AI43" i="89"/>
  <c r="AQ43" i="89"/>
  <c r="AK44" i="89"/>
  <c r="AS44" i="89"/>
  <c r="AP64" i="89"/>
  <c r="AQ23" i="88"/>
  <c r="AL42" i="88"/>
  <c r="AU42" i="88"/>
  <c r="AW42" i="88" s="1"/>
  <c r="AO42" i="88"/>
  <c r="AN43" i="88"/>
  <c r="AI43" i="88"/>
  <c r="AQ43" i="88"/>
  <c r="AM45" i="88"/>
  <c r="AP64" i="88"/>
  <c r="AL67" i="88"/>
  <c r="AO20" i="89"/>
  <c r="AK21" i="89"/>
  <c r="AS21" i="89"/>
  <c r="AO22" i="89"/>
  <c r="AM42" i="89"/>
  <c r="AL45" i="89"/>
  <c r="AP65" i="89"/>
  <c r="AK67" i="89"/>
  <c r="AS67" i="89"/>
  <c r="AR66" i="88"/>
  <c r="AM67" i="88"/>
  <c r="AP20" i="89"/>
  <c r="AP44" i="89"/>
  <c r="AJ45" i="89"/>
  <c r="AR45" i="89"/>
  <c r="AM45" i="89"/>
  <c r="AJ64" i="89"/>
  <c r="AR64" i="89"/>
  <c r="AL67" i="89"/>
  <c r="AM41" i="88"/>
  <c r="I11" i="87"/>
  <c r="AN21" i="88"/>
  <c r="AI22" i="88"/>
  <c r="AQ22" i="88"/>
  <c r="AU44" i="88"/>
  <c r="AN65" i="88"/>
  <c r="AK66" i="88"/>
  <c r="AS66" i="88"/>
  <c r="AI20" i="89"/>
  <c r="AQ20" i="89"/>
  <c r="AM21" i="89"/>
  <c r="AI22" i="89"/>
  <c r="AQ22" i="89"/>
  <c r="AL43" i="89"/>
  <c r="AI44" i="89"/>
  <c r="AQ44" i="89"/>
  <c r="AO64" i="89"/>
  <c r="AK64" i="89"/>
  <c r="AS64" i="89"/>
  <c r="AJ65" i="89"/>
  <c r="AR65" i="89"/>
  <c r="AO66" i="89"/>
  <c r="J10" i="87"/>
  <c r="J11" i="87" s="1"/>
  <c r="E22" i="87"/>
  <c r="M22" i="87"/>
  <c r="AN20" i="88"/>
  <c r="AO21" i="88"/>
  <c r="AJ22" i="88"/>
  <c r="AR22" i="88"/>
  <c r="AL23" i="88"/>
  <c r="AL43" i="88"/>
  <c r="AM44" i="88"/>
  <c r="AO67" i="88"/>
  <c r="AJ22" i="89"/>
  <c r="AR22" i="89"/>
  <c r="AP42" i="89"/>
  <c r="AM43" i="89"/>
  <c r="AP66" i="89"/>
  <c r="AN67" i="89"/>
  <c r="AM21" i="88"/>
  <c r="AK20" i="89"/>
  <c r="AS20" i="89"/>
  <c r="AO21" i="89"/>
  <c r="AK22" i="89"/>
  <c r="AS22" i="89"/>
  <c r="AI42" i="89"/>
  <c r="AQ42" i="89"/>
  <c r="AK43" i="89"/>
  <c r="AS43" i="89"/>
  <c r="AP45" i="89"/>
  <c r="P48" i="89"/>
  <c r="AG48" i="89" s="1"/>
  <c r="AW48" i="89" s="1"/>
  <c r="AI64" i="89"/>
  <c r="AQ64" i="89"/>
  <c r="AM64" i="89"/>
  <c r="AI66" i="89"/>
  <c r="AQ66" i="89"/>
  <c r="AI65" i="88"/>
  <c r="AQ65" i="88"/>
  <c r="AI45" i="89"/>
  <c r="AQ45" i="89"/>
  <c r="AM65" i="89"/>
  <c r="P22" i="87"/>
  <c r="AW29" i="89"/>
  <c r="AW63" i="89"/>
  <c r="AU63" i="88"/>
  <c r="AW63" i="88" s="1"/>
  <c r="AW51" i="88"/>
  <c r="AV41" i="88"/>
  <c r="AW41" i="88" s="1"/>
  <c r="AW29" i="88"/>
  <c r="AV19" i="88"/>
  <c r="AW19" i="88" s="1"/>
  <c r="AW7" i="88"/>
  <c r="AU67" i="88"/>
  <c r="AU64" i="88"/>
  <c r="AU66" i="88"/>
  <c r="AQ63" i="88"/>
  <c r="AU43" i="88"/>
  <c r="AW43" i="88" s="1"/>
  <c r="P41" i="88"/>
  <c r="AP41" i="88"/>
  <c r="AQ41" i="88"/>
  <c r="AO19" i="88"/>
  <c r="AN19" i="88"/>
  <c r="AI19" i="88"/>
  <c r="T22" i="87"/>
  <c r="T11" i="87"/>
  <c r="AW41" i="89"/>
  <c r="AG63" i="89"/>
  <c r="AW19" i="89"/>
  <c r="A41" i="89"/>
  <c r="D33" i="87"/>
  <c r="L33" i="87"/>
  <c r="G22" i="87"/>
  <c r="O22" i="87"/>
  <c r="J7" i="87"/>
  <c r="AW67" i="89" l="1"/>
  <c r="AW45" i="89"/>
  <c r="AW67" i="88"/>
  <c r="AW23" i="88"/>
  <c r="AW64" i="88"/>
  <c r="K11" i="87"/>
  <c r="AW20" i="88"/>
  <c r="L60" i="70"/>
  <c r="F60" i="70"/>
  <c r="B32" i="68"/>
  <c r="C32" i="68"/>
  <c r="H32" i="68"/>
  <c r="I32" i="68"/>
  <c r="N49" i="66"/>
  <c r="O49" i="66"/>
  <c r="N50" i="66"/>
  <c r="O50" i="66"/>
  <c r="L49" i="66"/>
  <c r="L50" i="66"/>
  <c r="F49" i="66"/>
  <c r="F50" i="66"/>
  <c r="N54" i="86"/>
  <c r="O54" i="86"/>
  <c r="L54" i="86"/>
  <c r="L55" i="86"/>
  <c r="L56" i="86"/>
  <c r="F54" i="86"/>
  <c r="F55" i="86"/>
  <c r="L83" i="68"/>
  <c r="N83" i="68"/>
  <c r="O83" i="68"/>
  <c r="F83" i="68"/>
  <c r="N56" i="86"/>
  <c r="O56" i="86"/>
  <c r="F56" i="86"/>
  <c r="N82" i="68"/>
  <c r="O82" i="68"/>
  <c r="L82" i="68"/>
  <c r="F82" i="68"/>
  <c r="N58" i="68"/>
  <c r="O58" i="68"/>
  <c r="N59" i="68"/>
  <c r="O59" i="68"/>
  <c r="L58" i="68"/>
  <c r="F58" i="68"/>
  <c r="I32" i="66"/>
  <c r="H32" i="66"/>
  <c r="N87" i="48"/>
  <c r="O87" i="48"/>
  <c r="N88" i="48"/>
  <c r="O88" i="48"/>
  <c r="L87" i="48"/>
  <c r="L88" i="48"/>
  <c r="F87" i="48"/>
  <c r="N51" i="48"/>
  <c r="O51" i="48"/>
  <c r="N52" i="48"/>
  <c r="O52" i="48"/>
  <c r="L51" i="48"/>
  <c r="L52" i="48"/>
  <c r="F51" i="48"/>
  <c r="F52" i="48"/>
  <c r="N52" i="47"/>
  <c r="O52" i="47"/>
  <c r="N53" i="47"/>
  <c r="O53" i="47"/>
  <c r="L52" i="47"/>
  <c r="L53" i="47"/>
  <c r="F52" i="47"/>
  <c r="N55" i="46"/>
  <c r="O55" i="46"/>
  <c r="N56" i="46"/>
  <c r="O56" i="46"/>
  <c r="L55" i="46"/>
  <c r="L56" i="46"/>
  <c r="F55" i="46"/>
  <c r="N54" i="36"/>
  <c r="O54" i="36"/>
  <c r="L54" i="36"/>
  <c r="F54" i="36"/>
  <c r="N52" i="86"/>
  <c r="O52" i="86"/>
  <c r="N53" i="86"/>
  <c r="O53" i="86"/>
  <c r="L52" i="86"/>
  <c r="L53" i="86"/>
  <c r="F52" i="86"/>
  <c r="F53" i="86"/>
  <c r="B61" i="68"/>
  <c r="C61" i="68"/>
  <c r="L56" i="83"/>
  <c r="L79" i="68"/>
  <c r="N79" i="68"/>
  <c r="O79" i="68"/>
  <c r="L80" i="68"/>
  <c r="N80" i="68"/>
  <c r="O80" i="68"/>
  <c r="F79" i="68"/>
  <c r="L48" i="66"/>
  <c r="N48" i="66"/>
  <c r="O48" i="66"/>
  <c r="F48" i="66"/>
  <c r="F86" i="48"/>
  <c r="L86" i="48"/>
  <c r="N86" i="48"/>
  <c r="O86" i="48"/>
  <c r="N54" i="47"/>
  <c r="O54" i="47"/>
  <c r="L54" i="47"/>
  <c r="F54" i="47"/>
  <c r="N55" i="81"/>
  <c r="O55" i="81"/>
  <c r="L55" i="81"/>
  <c r="L56" i="81"/>
  <c r="F55" i="81"/>
  <c r="L57" i="3"/>
  <c r="N57" i="3"/>
  <c r="O57" i="3"/>
  <c r="L58" i="3"/>
  <c r="N58" i="3"/>
  <c r="O58" i="3"/>
  <c r="F57" i="3"/>
  <c r="N54" i="66"/>
  <c r="O54" i="66"/>
  <c r="L54" i="66"/>
  <c r="F54" i="66"/>
  <c r="B61" i="48"/>
  <c r="C61" i="48"/>
  <c r="N55" i="47"/>
  <c r="O55" i="47"/>
  <c r="L55" i="47"/>
  <c r="F55" i="47"/>
  <c r="N59" i="86"/>
  <c r="O59" i="86"/>
  <c r="L59" i="86"/>
  <c r="F59" i="86"/>
  <c r="P54" i="86" l="1"/>
  <c r="P52" i="47"/>
  <c r="P54" i="36"/>
  <c r="P50" i="66"/>
  <c r="P49" i="66"/>
  <c r="P56" i="86"/>
  <c r="P83" i="68"/>
  <c r="P82" i="68"/>
  <c r="P59" i="68"/>
  <c r="P87" i="48"/>
  <c r="P51" i="48"/>
  <c r="P48" i="66"/>
  <c r="P88" i="48"/>
  <c r="P52" i="86"/>
  <c r="P56" i="46"/>
  <c r="P55" i="46"/>
  <c r="P55" i="81"/>
  <c r="P58" i="68"/>
  <c r="P52" i="48"/>
  <c r="P53" i="47"/>
  <c r="P53" i="86"/>
  <c r="P79" i="68"/>
  <c r="P54" i="47"/>
  <c r="P58" i="3"/>
  <c r="P80" i="68"/>
  <c r="P86" i="48"/>
  <c r="P59" i="86"/>
  <c r="P57" i="3"/>
  <c r="P54" i="66"/>
  <c r="P55" i="47"/>
  <c r="F55" i="70" l="1"/>
  <c r="N77" i="68"/>
  <c r="O77" i="68"/>
  <c r="N78" i="68"/>
  <c r="O78" i="68"/>
  <c r="L77" i="68"/>
  <c r="L78" i="68"/>
  <c r="F77" i="68"/>
  <c r="I61" i="68"/>
  <c r="H61" i="68"/>
  <c r="N27" i="68"/>
  <c r="O27" i="68"/>
  <c r="L27" i="68"/>
  <c r="F27" i="68"/>
  <c r="N57" i="47"/>
  <c r="O57" i="47"/>
  <c r="N59" i="47"/>
  <c r="O59" i="47"/>
  <c r="L57" i="47"/>
  <c r="L59" i="47"/>
  <c r="F57" i="47"/>
  <c r="F56" i="46"/>
  <c r="F56" i="81"/>
  <c r="N56" i="81"/>
  <c r="O56" i="81"/>
  <c r="N53" i="36"/>
  <c r="O53" i="36"/>
  <c r="L53" i="36"/>
  <c r="F53" i="36"/>
  <c r="N58" i="86"/>
  <c r="O58" i="86"/>
  <c r="L58" i="86"/>
  <c r="F58" i="86"/>
  <c r="N93" i="3"/>
  <c r="O93" i="3"/>
  <c r="N94" i="3"/>
  <c r="O94" i="3"/>
  <c r="L93" i="3"/>
  <c r="F93" i="3"/>
  <c r="N55" i="3"/>
  <c r="O55" i="3"/>
  <c r="L55" i="3"/>
  <c r="F55" i="3"/>
  <c r="P27" i="68" l="1"/>
  <c r="P55" i="3"/>
  <c r="P94" i="3"/>
  <c r="P56" i="81"/>
  <c r="P58" i="86"/>
  <c r="P59" i="47"/>
  <c r="P53" i="36"/>
  <c r="P77" i="68"/>
  <c r="P78" i="68"/>
  <c r="P57" i="47"/>
  <c r="P93" i="3"/>
  <c r="L58" i="83"/>
  <c r="N70" i="66"/>
  <c r="O70" i="66"/>
  <c r="N71" i="66"/>
  <c r="O71" i="66"/>
  <c r="L70" i="66"/>
  <c r="L71" i="66"/>
  <c r="F70" i="66"/>
  <c r="N20" i="66"/>
  <c r="O20" i="66"/>
  <c r="N21" i="66"/>
  <c r="O21" i="66"/>
  <c r="N31" i="66"/>
  <c r="O31" i="66"/>
  <c r="L20" i="66"/>
  <c r="L21" i="66"/>
  <c r="L31" i="66"/>
  <c r="F20" i="66"/>
  <c r="F21" i="66"/>
  <c r="F31" i="66"/>
  <c r="N50" i="48"/>
  <c r="O50" i="48"/>
  <c r="L50" i="48"/>
  <c r="F50" i="48"/>
  <c r="N31" i="48"/>
  <c r="O31" i="48"/>
  <c r="L31" i="48"/>
  <c r="F31" i="48"/>
  <c r="N57" i="81"/>
  <c r="O57" i="81"/>
  <c r="L57" i="81"/>
  <c r="F57" i="81"/>
  <c r="F54" i="3"/>
  <c r="N54" i="3"/>
  <c r="O54" i="3"/>
  <c r="L54" i="3"/>
  <c r="N84" i="68"/>
  <c r="O84" i="68"/>
  <c r="N85" i="68"/>
  <c r="O85" i="68"/>
  <c r="N86" i="68"/>
  <c r="O86" i="68"/>
  <c r="N87" i="68"/>
  <c r="O87" i="68"/>
  <c r="N88" i="68"/>
  <c r="O88" i="68"/>
  <c r="N89" i="68"/>
  <c r="O89" i="68"/>
  <c r="N90" i="68"/>
  <c r="O90" i="68"/>
  <c r="L84" i="68"/>
  <c r="L85" i="68"/>
  <c r="L86" i="68"/>
  <c r="L87" i="68"/>
  <c r="L88" i="68"/>
  <c r="L89" i="68"/>
  <c r="L90" i="68"/>
  <c r="F81" i="68"/>
  <c r="F84" i="68"/>
  <c r="F85" i="68"/>
  <c r="F86" i="68"/>
  <c r="F87" i="68"/>
  <c r="F88" i="68"/>
  <c r="F89" i="68"/>
  <c r="F90" i="68"/>
  <c r="N68" i="66"/>
  <c r="O68" i="66"/>
  <c r="N69" i="66"/>
  <c r="O69" i="66"/>
  <c r="L68" i="66"/>
  <c r="L69" i="66"/>
  <c r="F68" i="66"/>
  <c r="F69" i="66"/>
  <c r="F71" i="66"/>
  <c r="N16" i="66"/>
  <c r="O16" i="66"/>
  <c r="L16" i="66"/>
  <c r="L18" i="66"/>
  <c r="L19" i="66"/>
  <c r="F16" i="66"/>
  <c r="N60" i="48"/>
  <c r="O60" i="48"/>
  <c r="L60" i="48"/>
  <c r="F60" i="48"/>
  <c r="N52" i="36"/>
  <c r="O52" i="36"/>
  <c r="L52" i="36"/>
  <c r="F52" i="36"/>
  <c r="F52" i="3"/>
  <c r="N52" i="3"/>
  <c r="O52" i="3"/>
  <c r="L52" i="3"/>
  <c r="L94" i="83"/>
  <c r="F93" i="83"/>
  <c r="F94" i="83"/>
  <c r="N75" i="83"/>
  <c r="O75" i="83"/>
  <c r="L75" i="83"/>
  <c r="F75" i="83"/>
  <c r="P20" i="66" l="1"/>
  <c r="P50" i="48"/>
  <c r="P31" i="66"/>
  <c r="P57" i="81"/>
  <c r="P52" i="36"/>
  <c r="P75" i="83"/>
  <c r="P88" i="68"/>
  <c r="P84" i="68"/>
  <c r="P70" i="66"/>
  <c r="P21" i="66"/>
  <c r="P87" i="68"/>
  <c r="P89" i="68"/>
  <c r="P85" i="68"/>
  <c r="P71" i="66"/>
  <c r="P60" i="48"/>
  <c r="P31" i="48"/>
  <c r="P84" i="86"/>
  <c r="P54" i="3"/>
  <c r="P85" i="86"/>
  <c r="P52" i="3"/>
  <c r="P90" i="68"/>
  <c r="P86" i="68"/>
  <c r="P69" i="66"/>
  <c r="P68" i="66"/>
  <c r="P16" i="66"/>
  <c r="N81" i="68" l="1"/>
  <c r="O81" i="68"/>
  <c r="L81" i="68"/>
  <c r="D39" i="68"/>
  <c r="D40" i="68"/>
  <c r="D41" i="68"/>
  <c r="D42" i="68"/>
  <c r="D43" i="68"/>
  <c r="D44" i="68"/>
  <c r="D45" i="68"/>
  <c r="D46" i="68"/>
  <c r="D47" i="68"/>
  <c r="D48" i="68"/>
  <c r="D49" i="68"/>
  <c r="D50" i="68"/>
  <c r="D51" i="68"/>
  <c r="D52" i="68"/>
  <c r="D53" i="68"/>
  <c r="D54" i="68"/>
  <c r="D55" i="68"/>
  <c r="D56" i="68"/>
  <c r="D57" i="68"/>
  <c r="D58" i="68"/>
  <c r="D59" i="68"/>
  <c r="D60" i="68"/>
  <c r="L59" i="68"/>
  <c r="L60" i="68"/>
  <c r="N57" i="68"/>
  <c r="O57" i="68"/>
  <c r="N60" i="68"/>
  <c r="O60" i="68"/>
  <c r="F59" i="68"/>
  <c r="N67" i="66"/>
  <c r="O67" i="66"/>
  <c r="L67" i="66"/>
  <c r="N62" i="66"/>
  <c r="O62" i="66"/>
  <c r="L62" i="66"/>
  <c r="F64" i="66"/>
  <c r="F62" i="66"/>
  <c r="N9" i="66"/>
  <c r="O9" i="66"/>
  <c r="N10" i="66"/>
  <c r="O10" i="66"/>
  <c r="N12" i="66"/>
  <c r="O12" i="66"/>
  <c r="N13" i="66"/>
  <c r="O13" i="66"/>
  <c r="N15" i="66"/>
  <c r="O15" i="66"/>
  <c r="L8" i="66"/>
  <c r="L9" i="66"/>
  <c r="L10" i="66"/>
  <c r="L12" i="66"/>
  <c r="L13" i="66"/>
  <c r="L15" i="66"/>
  <c r="F9" i="66"/>
  <c r="F10" i="66"/>
  <c r="F12" i="66"/>
  <c r="F13" i="66"/>
  <c r="F15" i="66"/>
  <c r="F19" i="66"/>
  <c r="N89" i="48"/>
  <c r="O89" i="48"/>
  <c r="N90" i="48"/>
  <c r="O90" i="48"/>
  <c r="N91" i="48"/>
  <c r="O91" i="48"/>
  <c r="N92" i="48"/>
  <c r="O92" i="48"/>
  <c r="N93" i="48"/>
  <c r="O93" i="48"/>
  <c r="N94" i="48"/>
  <c r="O94" i="48"/>
  <c r="L89" i="48"/>
  <c r="L90" i="48"/>
  <c r="L91" i="48"/>
  <c r="L92" i="48"/>
  <c r="L93" i="48"/>
  <c r="L94" i="48"/>
  <c r="F89" i="48"/>
  <c r="F90" i="48"/>
  <c r="F91" i="48"/>
  <c r="F92" i="48"/>
  <c r="F93" i="48"/>
  <c r="F94" i="48"/>
  <c r="F85" i="48"/>
  <c r="N85" i="48"/>
  <c r="O85" i="48"/>
  <c r="L85" i="48"/>
  <c r="N58" i="48"/>
  <c r="O58" i="48"/>
  <c r="L58" i="48"/>
  <c r="L59" i="48"/>
  <c r="F58" i="48"/>
  <c r="N88" i="47"/>
  <c r="O88" i="47"/>
  <c r="L88" i="47"/>
  <c r="F88" i="47"/>
  <c r="N60" i="46"/>
  <c r="O60" i="46"/>
  <c r="L60" i="46"/>
  <c r="F60" i="46"/>
  <c r="P94" i="48" l="1"/>
  <c r="P90" i="48"/>
  <c r="P58" i="48"/>
  <c r="P60" i="46"/>
  <c r="P81" i="68"/>
  <c r="P67" i="66"/>
  <c r="P62" i="66"/>
  <c r="P15" i="66"/>
  <c r="P12" i="66"/>
  <c r="P13" i="66"/>
  <c r="P10" i="66"/>
  <c r="P93" i="48"/>
  <c r="P89" i="48"/>
  <c r="P85" i="48"/>
  <c r="P92" i="48"/>
  <c r="P88" i="47"/>
  <c r="P9" i="66"/>
  <c r="P91" i="48"/>
  <c r="P60" i="68"/>
  <c r="P57" i="68"/>
  <c r="L22" i="83" l="1"/>
  <c r="N22" i="83"/>
  <c r="O22" i="83"/>
  <c r="F22" i="83"/>
  <c r="J47" i="2"/>
  <c r="I47" i="2"/>
  <c r="D47" i="2"/>
  <c r="C47" i="2"/>
  <c r="J27" i="2"/>
  <c r="I27" i="2"/>
  <c r="D27" i="2"/>
  <c r="C27" i="2"/>
  <c r="J7" i="2"/>
  <c r="I7" i="2"/>
  <c r="N70" i="86"/>
  <c r="O70" i="86"/>
  <c r="F70" i="86"/>
  <c r="L70" i="86"/>
  <c r="G7" i="2" l="1"/>
  <c r="P22" i="83"/>
  <c r="P70" i="86"/>
  <c r="O47" i="2"/>
  <c r="G27" i="2"/>
  <c r="M47" i="2"/>
  <c r="P47" i="2"/>
  <c r="G47" i="2"/>
  <c r="P27" i="2"/>
  <c r="M27" i="2"/>
  <c r="O27" i="2"/>
  <c r="M7" i="2"/>
  <c r="P7" i="2"/>
  <c r="O7" i="2"/>
  <c r="O96" i="86"/>
  <c r="N96" i="86"/>
  <c r="L96" i="86"/>
  <c r="F96" i="86"/>
  <c r="I95" i="86"/>
  <c r="H95" i="86"/>
  <c r="D95" i="86"/>
  <c r="K94" i="86"/>
  <c r="E94" i="86"/>
  <c r="D94" i="86"/>
  <c r="K93" i="86"/>
  <c r="E93" i="86"/>
  <c r="D93" i="86"/>
  <c r="K92" i="86"/>
  <c r="E92" i="86"/>
  <c r="D92" i="86"/>
  <c r="K91" i="86"/>
  <c r="E91" i="86"/>
  <c r="D91" i="86"/>
  <c r="K90" i="86"/>
  <c r="E90" i="86"/>
  <c r="D90" i="86"/>
  <c r="K89" i="86"/>
  <c r="E89" i="86"/>
  <c r="D89" i="86"/>
  <c r="K88" i="86"/>
  <c r="E88" i="86"/>
  <c r="D88" i="86"/>
  <c r="K87" i="86"/>
  <c r="E87" i="86"/>
  <c r="D87" i="86"/>
  <c r="K86" i="86"/>
  <c r="E86" i="86"/>
  <c r="D86" i="86"/>
  <c r="K85" i="86"/>
  <c r="E85" i="86"/>
  <c r="D85" i="86"/>
  <c r="K84" i="86"/>
  <c r="E84" i="86"/>
  <c r="D84" i="86"/>
  <c r="K83" i="86"/>
  <c r="E83" i="86"/>
  <c r="D83" i="86"/>
  <c r="K82" i="86"/>
  <c r="E82" i="86"/>
  <c r="D82" i="86"/>
  <c r="K81" i="86"/>
  <c r="E81" i="86"/>
  <c r="D81" i="86"/>
  <c r="K80" i="86"/>
  <c r="E80" i="86"/>
  <c r="D80" i="86"/>
  <c r="K79" i="86"/>
  <c r="E79" i="86"/>
  <c r="D79" i="86"/>
  <c r="O78" i="86"/>
  <c r="N78" i="86"/>
  <c r="K78" i="86"/>
  <c r="F78" i="86"/>
  <c r="E78" i="86"/>
  <c r="D78" i="86"/>
  <c r="O77" i="86"/>
  <c r="N77" i="86"/>
  <c r="L77" i="86"/>
  <c r="K77" i="86"/>
  <c r="F77" i="86"/>
  <c r="E77" i="86"/>
  <c r="D77" i="86"/>
  <c r="O76" i="86"/>
  <c r="N76" i="86"/>
  <c r="L76" i="86"/>
  <c r="K76" i="86"/>
  <c r="F76" i="86"/>
  <c r="E76" i="86"/>
  <c r="D76" i="86"/>
  <c r="O75" i="86"/>
  <c r="N75" i="86"/>
  <c r="L75" i="86"/>
  <c r="K75" i="86"/>
  <c r="F75" i="86"/>
  <c r="E75" i="86"/>
  <c r="D75" i="86"/>
  <c r="O74" i="86"/>
  <c r="N74" i="86"/>
  <c r="L74" i="86"/>
  <c r="K74" i="86"/>
  <c r="F74" i="86"/>
  <c r="E74" i="86"/>
  <c r="D74" i="86"/>
  <c r="O73" i="86"/>
  <c r="N73" i="86"/>
  <c r="L73" i="86"/>
  <c r="K73" i="86"/>
  <c r="F73" i="86"/>
  <c r="E73" i="86"/>
  <c r="D73" i="86"/>
  <c r="O72" i="86"/>
  <c r="N72" i="86"/>
  <c r="L72" i="86"/>
  <c r="K72" i="86"/>
  <c r="F72" i="86"/>
  <c r="E72" i="86"/>
  <c r="D72" i="86"/>
  <c r="O71" i="86"/>
  <c r="N71" i="86"/>
  <c r="L71" i="86"/>
  <c r="K71" i="86"/>
  <c r="F71" i="86"/>
  <c r="E71" i="86"/>
  <c r="D71" i="86"/>
  <c r="K70" i="86"/>
  <c r="E70" i="86"/>
  <c r="D70" i="86"/>
  <c r="O69" i="86"/>
  <c r="N69" i="86"/>
  <c r="L69" i="86"/>
  <c r="K69" i="86"/>
  <c r="F69" i="86"/>
  <c r="E69" i="86"/>
  <c r="D69" i="86"/>
  <c r="O68" i="86"/>
  <c r="N68" i="86"/>
  <c r="L68" i="86"/>
  <c r="K68" i="86"/>
  <c r="F68" i="86"/>
  <c r="E68" i="86"/>
  <c r="D68" i="86"/>
  <c r="C67" i="86"/>
  <c r="K67" i="86" s="1"/>
  <c r="B67" i="86"/>
  <c r="J67" i="86" s="1"/>
  <c r="F66" i="86"/>
  <c r="L66" i="86" s="1"/>
  <c r="P66" i="86" s="1"/>
  <c r="O62" i="86"/>
  <c r="N62" i="86"/>
  <c r="L62" i="86"/>
  <c r="K62" i="86"/>
  <c r="J62" i="86"/>
  <c r="F62" i="86"/>
  <c r="K61" i="86"/>
  <c r="J61" i="86"/>
  <c r="O60" i="86"/>
  <c r="N60" i="86"/>
  <c r="L60" i="86"/>
  <c r="K60" i="86"/>
  <c r="J60" i="86"/>
  <c r="F60" i="86"/>
  <c r="E60" i="86"/>
  <c r="D60" i="86"/>
  <c r="K59" i="86"/>
  <c r="J59" i="86"/>
  <c r="E59" i="86"/>
  <c r="D59" i="86"/>
  <c r="K58" i="86"/>
  <c r="J58" i="86"/>
  <c r="E58" i="86"/>
  <c r="D58" i="86"/>
  <c r="K57" i="86"/>
  <c r="J57" i="86"/>
  <c r="E57" i="86"/>
  <c r="D57" i="86"/>
  <c r="K56" i="86"/>
  <c r="J56" i="86"/>
  <c r="E56" i="86"/>
  <c r="D56" i="86"/>
  <c r="O55" i="86"/>
  <c r="N55" i="86"/>
  <c r="K55" i="86"/>
  <c r="J55" i="86"/>
  <c r="E55" i="86"/>
  <c r="D55" i="86"/>
  <c r="K54" i="86"/>
  <c r="J54" i="86"/>
  <c r="E54" i="86"/>
  <c r="D54" i="86"/>
  <c r="K53" i="86"/>
  <c r="J53" i="86"/>
  <c r="E53" i="86"/>
  <c r="D53" i="86"/>
  <c r="K52" i="86"/>
  <c r="J52" i="86"/>
  <c r="E52" i="86"/>
  <c r="D52" i="86"/>
  <c r="O51" i="86"/>
  <c r="N51" i="86"/>
  <c r="L51" i="86"/>
  <c r="K51" i="86"/>
  <c r="J51" i="86"/>
  <c r="F51" i="86"/>
  <c r="E51" i="86"/>
  <c r="D51" i="86"/>
  <c r="O50" i="86"/>
  <c r="N50" i="86"/>
  <c r="L50" i="86"/>
  <c r="K50" i="86"/>
  <c r="J50" i="86"/>
  <c r="F50" i="86"/>
  <c r="E50" i="86"/>
  <c r="D50" i="86"/>
  <c r="O49" i="86"/>
  <c r="N49" i="86"/>
  <c r="L49" i="86"/>
  <c r="K49" i="86"/>
  <c r="J49" i="86"/>
  <c r="F49" i="86"/>
  <c r="E49" i="86"/>
  <c r="D49" i="86"/>
  <c r="O48" i="86"/>
  <c r="N48" i="86"/>
  <c r="L48" i="86"/>
  <c r="K48" i="86"/>
  <c r="J48" i="86"/>
  <c r="F48" i="86"/>
  <c r="E48" i="86"/>
  <c r="D48" i="86"/>
  <c r="O47" i="86"/>
  <c r="N47" i="86"/>
  <c r="L47" i="86"/>
  <c r="K47" i="86"/>
  <c r="J47" i="86"/>
  <c r="F47" i="86"/>
  <c r="E47" i="86"/>
  <c r="D47" i="86"/>
  <c r="O46" i="86"/>
  <c r="N46" i="86"/>
  <c r="L46" i="86"/>
  <c r="K46" i="86"/>
  <c r="J46" i="86"/>
  <c r="F46" i="86"/>
  <c r="E46" i="86"/>
  <c r="D46" i="86"/>
  <c r="O45" i="86"/>
  <c r="N45" i="86"/>
  <c r="L45" i="86"/>
  <c r="K45" i="86"/>
  <c r="J45" i="86"/>
  <c r="F45" i="86"/>
  <c r="E45" i="86"/>
  <c r="D45" i="86"/>
  <c r="O44" i="86"/>
  <c r="N44" i="86"/>
  <c r="L44" i="86"/>
  <c r="K44" i="86"/>
  <c r="J44" i="86"/>
  <c r="F44" i="86"/>
  <c r="E44" i="86"/>
  <c r="D44" i="86"/>
  <c r="O43" i="86"/>
  <c r="N43" i="86"/>
  <c r="L43" i="86"/>
  <c r="K43" i="86"/>
  <c r="J43" i="86"/>
  <c r="F43" i="86"/>
  <c r="E43" i="86"/>
  <c r="D43" i="86"/>
  <c r="O42" i="86"/>
  <c r="N42" i="86"/>
  <c r="L42" i="86"/>
  <c r="K42" i="86"/>
  <c r="J42" i="86"/>
  <c r="F42" i="86"/>
  <c r="E42" i="86"/>
  <c r="D42" i="86"/>
  <c r="O41" i="86"/>
  <c r="N41" i="86"/>
  <c r="L41" i="86"/>
  <c r="K41" i="86"/>
  <c r="J41" i="86"/>
  <c r="F41" i="86"/>
  <c r="E41" i="86"/>
  <c r="D41" i="86"/>
  <c r="F40" i="86"/>
  <c r="E40" i="86"/>
  <c r="D40" i="86"/>
  <c r="F39" i="86"/>
  <c r="E39" i="86"/>
  <c r="D39" i="86"/>
  <c r="L38" i="86"/>
  <c r="L67" i="86" s="1"/>
  <c r="F38" i="86"/>
  <c r="F67" i="86" s="1"/>
  <c r="C38" i="86"/>
  <c r="O38" i="86" s="1"/>
  <c r="B38" i="86"/>
  <c r="N38" i="86" s="1"/>
  <c r="F37" i="86"/>
  <c r="P37" i="86" s="1"/>
  <c r="B37" i="86"/>
  <c r="B66" i="86" s="1"/>
  <c r="O33" i="86"/>
  <c r="N33" i="86"/>
  <c r="L33" i="86"/>
  <c r="F33" i="86"/>
  <c r="I32" i="86"/>
  <c r="H32" i="86"/>
  <c r="J32" i="86" s="1"/>
  <c r="C32" i="86"/>
  <c r="E32" i="86" s="1"/>
  <c r="B32" i="86"/>
  <c r="O31" i="86"/>
  <c r="N31" i="86"/>
  <c r="L31" i="86"/>
  <c r="K31" i="86"/>
  <c r="F31" i="86"/>
  <c r="E31" i="86"/>
  <c r="D31" i="86"/>
  <c r="K30" i="86"/>
  <c r="E30" i="86"/>
  <c r="D30" i="86"/>
  <c r="O29" i="86"/>
  <c r="N29" i="86"/>
  <c r="L29" i="86"/>
  <c r="K29" i="86"/>
  <c r="F29" i="86"/>
  <c r="E29" i="86"/>
  <c r="D29" i="86"/>
  <c r="O28" i="86"/>
  <c r="N28" i="86"/>
  <c r="L28" i="86"/>
  <c r="K28" i="86"/>
  <c r="F28" i="86"/>
  <c r="E28" i="86"/>
  <c r="D28" i="86"/>
  <c r="O27" i="86"/>
  <c r="N27" i="86"/>
  <c r="L27" i="86"/>
  <c r="K27" i="86"/>
  <c r="F27" i="86"/>
  <c r="E27" i="86"/>
  <c r="D27" i="86"/>
  <c r="O26" i="86"/>
  <c r="N26" i="86"/>
  <c r="L26" i="86"/>
  <c r="K26" i="86"/>
  <c r="F26" i="86"/>
  <c r="E26" i="86"/>
  <c r="D26" i="86"/>
  <c r="O25" i="86"/>
  <c r="N25" i="86"/>
  <c r="L25" i="86"/>
  <c r="K25" i="86"/>
  <c r="F25" i="86"/>
  <c r="E25" i="86"/>
  <c r="D25" i="86"/>
  <c r="O24" i="86"/>
  <c r="N24" i="86"/>
  <c r="L24" i="86"/>
  <c r="K24" i="86"/>
  <c r="F24" i="86"/>
  <c r="E24" i="86"/>
  <c r="D24" i="86"/>
  <c r="O23" i="86"/>
  <c r="N23" i="86"/>
  <c r="L23" i="86"/>
  <c r="K23" i="86"/>
  <c r="F23" i="86"/>
  <c r="E23" i="86"/>
  <c r="D23" i="86"/>
  <c r="O22" i="86"/>
  <c r="N22" i="86"/>
  <c r="L22" i="86"/>
  <c r="K22" i="86"/>
  <c r="F22" i="86"/>
  <c r="E22" i="86"/>
  <c r="D22" i="86"/>
  <c r="O21" i="86"/>
  <c r="N21" i="86"/>
  <c r="L21" i="86"/>
  <c r="K21" i="86"/>
  <c r="F21" i="86"/>
  <c r="E21" i="86"/>
  <c r="D21" i="86"/>
  <c r="O20" i="86"/>
  <c r="N20" i="86"/>
  <c r="L20" i="86"/>
  <c r="K20" i="86"/>
  <c r="F20" i="86"/>
  <c r="E20" i="86"/>
  <c r="D20" i="86"/>
  <c r="O19" i="86"/>
  <c r="N19" i="86"/>
  <c r="L19" i="86"/>
  <c r="K19" i="86"/>
  <c r="F19" i="86"/>
  <c r="E19" i="86"/>
  <c r="D19" i="86"/>
  <c r="O18" i="86"/>
  <c r="N18" i="86"/>
  <c r="L18" i="86"/>
  <c r="K18" i="86"/>
  <c r="F18" i="86"/>
  <c r="E18" i="86"/>
  <c r="D18" i="86"/>
  <c r="O17" i="86"/>
  <c r="N17" i="86"/>
  <c r="L17" i="86"/>
  <c r="K17" i="86"/>
  <c r="F17" i="86"/>
  <c r="E17" i="86"/>
  <c r="D17" i="86"/>
  <c r="O16" i="86"/>
  <c r="N16" i="86"/>
  <c r="L16" i="86"/>
  <c r="K16" i="86"/>
  <c r="F16" i="86"/>
  <c r="E16" i="86"/>
  <c r="D16" i="86"/>
  <c r="O15" i="86"/>
  <c r="N15" i="86"/>
  <c r="L15" i="86"/>
  <c r="K15" i="86"/>
  <c r="F15" i="86"/>
  <c r="E15" i="86"/>
  <c r="D15" i="86"/>
  <c r="O14" i="86"/>
  <c r="N14" i="86"/>
  <c r="L14" i="86"/>
  <c r="K14" i="86"/>
  <c r="F14" i="86"/>
  <c r="E14" i="86"/>
  <c r="D14" i="86"/>
  <c r="O13" i="86"/>
  <c r="N13" i="86"/>
  <c r="L13" i="86"/>
  <c r="K13" i="86"/>
  <c r="F13" i="86"/>
  <c r="E13" i="86"/>
  <c r="D13" i="86"/>
  <c r="O12" i="86"/>
  <c r="N12" i="86"/>
  <c r="L12" i="86"/>
  <c r="K12" i="86"/>
  <c r="F12" i="86"/>
  <c r="E12" i="86"/>
  <c r="D12" i="86"/>
  <c r="O11" i="86"/>
  <c r="N11" i="86"/>
  <c r="L11" i="86"/>
  <c r="K11" i="86"/>
  <c r="F11" i="86"/>
  <c r="E11" i="86"/>
  <c r="D11" i="86"/>
  <c r="O10" i="86"/>
  <c r="N10" i="86"/>
  <c r="L10" i="86"/>
  <c r="K10" i="86"/>
  <c r="F10" i="86"/>
  <c r="E10" i="86"/>
  <c r="D10" i="86"/>
  <c r="O9" i="86"/>
  <c r="N9" i="86"/>
  <c r="L9" i="86"/>
  <c r="K9" i="86"/>
  <c r="F9" i="86"/>
  <c r="E9" i="86"/>
  <c r="D9" i="86"/>
  <c r="O8" i="86"/>
  <c r="N8" i="86"/>
  <c r="L8" i="86"/>
  <c r="K8" i="86"/>
  <c r="F8" i="86"/>
  <c r="E8" i="86"/>
  <c r="D8" i="86"/>
  <c r="O7" i="86"/>
  <c r="N7" i="86"/>
  <c r="L7" i="86"/>
  <c r="K7" i="86"/>
  <c r="F7" i="86"/>
  <c r="E7" i="86"/>
  <c r="D7" i="86"/>
  <c r="O6" i="86"/>
  <c r="N6" i="86"/>
  <c r="K6" i="86"/>
  <c r="J6" i="86"/>
  <c r="I6" i="86"/>
  <c r="H6" i="86"/>
  <c r="E6" i="86"/>
  <c r="D6" i="86"/>
  <c r="N5" i="86"/>
  <c r="L5" i="86"/>
  <c r="P5" i="86" s="1"/>
  <c r="J5" i="86"/>
  <c r="H5" i="86"/>
  <c r="D5" i="86"/>
  <c r="L18" i="85"/>
  <c r="K18" i="85"/>
  <c r="M18" i="85" s="1"/>
  <c r="F18" i="85"/>
  <c r="E18" i="85"/>
  <c r="G18" i="85" s="1"/>
  <c r="L17" i="85"/>
  <c r="N17" i="85" s="1"/>
  <c r="K17" i="85"/>
  <c r="M17" i="85" s="1"/>
  <c r="F17" i="85"/>
  <c r="H17" i="85" s="1"/>
  <c r="E17" i="85"/>
  <c r="L16" i="85"/>
  <c r="N16" i="85" s="1"/>
  <c r="K16" i="85"/>
  <c r="F16" i="85"/>
  <c r="E16" i="85"/>
  <c r="G16" i="85" s="1"/>
  <c r="R15" i="85"/>
  <c r="Q15" i="85"/>
  <c r="O15" i="85"/>
  <c r="I15" i="85"/>
  <c r="R14" i="85"/>
  <c r="Q14" i="85"/>
  <c r="O14" i="85"/>
  <c r="N14" i="85"/>
  <c r="M14" i="85"/>
  <c r="I14" i="85"/>
  <c r="H14" i="85"/>
  <c r="G14" i="85"/>
  <c r="R13" i="85"/>
  <c r="Q13" i="85"/>
  <c r="O13" i="85"/>
  <c r="N13" i="85"/>
  <c r="M13" i="85"/>
  <c r="I13" i="85"/>
  <c r="H13" i="85"/>
  <c r="G13" i="85"/>
  <c r="R12" i="85"/>
  <c r="Q12" i="85"/>
  <c r="O12" i="85"/>
  <c r="N12" i="85"/>
  <c r="M12" i="85"/>
  <c r="I12" i="85"/>
  <c r="H12" i="85"/>
  <c r="G12" i="85"/>
  <c r="R11" i="85"/>
  <c r="Q11" i="85"/>
  <c r="O11" i="85"/>
  <c r="N11" i="85"/>
  <c r="M11" i="85"/>
  <c r="I11" i="85"/>
  <c r="H11" i="85"/>
  <c r="G11" i="85"/>
  <c r="R10" i="85"/>
  <c r="Q10" i="85"/>
  <c r="O10" i="85"/>
  <c r="N10" i="85"/>
  <c r="M10" i="85"/>
  <c r="I10" i="85"/>
  <c r="H10" i="85"/>
  <c r="G10" i="85"/>
  <c r="R9" i="85"/>
  <c r="Q9" i="85"/>
  <c r="O9" i="85"/>
  <c r="N9" i="85"/>
  <c r="M9" i="85"/>
  <c r="I9" i="85"/>
  <c r="H9" i="85"/>
  <c r="G9" i="85"/>
  <c r="R8" i="85"/>
  <c r="Q8" i="85"/>
  <c r="O8" i="85"/>
  <c r="N8" i="85"/>
  <c r="M8" i="85"/>
  <c r="I8" i="85"/>
  <c r="H8" i="85"/>
  <c r="G8" i="85"/>
  <c r="R7" i="85"/>
  <c r="Q7" i="85"/>
  <c r="O7" i="85"/>
  <c r="N7" i="85"/>
  <c r="M7" i="85"/>
  <c r="I7" i="85"/>
  <c r="H7" i="85"/>
  <c r="G7" i="85"/>
  <c r="G15" i="85" s="1"/>
  <c r="R6" i="85"/>
  <c r="Q6" i="85"/>
  <c r="L6" i="85"/>
  <c r="K6" i="85"/>
  <c r="H6" i="85"/>
  <c r="N6" i="85" s="1"/>
  <c r="G6" i="85"/>
  <c r="M6" i="85" s="1"/>
  <c r="Q5" i="85"/>
  <c r="O5" i="85"/>
  <c r="S5" i="85" s="1"/>
  <c r="M5" i="85"/>
  <c r="K5" i="85"/>
  <c r="G5" i="85"/>
  <c r="L95" i="86" l="1"/>
  <c r="H15" i="85"/>
  <c r="N15" i="85"/>
  <c r="L37" i="86"/>
  <c r="H38" i="86"/>
  <c r="O18" i="85"/>
  <c r="Q47" i="2"/>
  <c r="L32" i="86"/>
  <c r="M15" i="85"/>
  <c r="Q27" i="2"/>
  <c r="I38" i="86"/>
  <c r="S15" i="85"/>
  <c r="O16" i="85"/>
  <c r="I16" i="85"/>
  <c r="S11" i="85"/>
  <c r="S13" i="85"/>
  <c r="Q7" i="2"/>
  <c r="P68" i="86"/>
  <c r="P77" i="86"/>
  <c r="P11" i="86"/>
  <c r="P96" i="86"/>
  <c r="P81" i="86"/>
  <c r="P86" i="86"/>
  <c r="P78" i="86"/>
  <c r="P80" i="86"/>
  <c r="P69" i="86"/>
  <c r="P60" i="86"/>
  <c r="P47" i="86"/>
  <c r="F61" i="86"/>
  <c r="P22" i="86"/>
  <c r="P14" i="86"/>
  <c r="P27" i="86"/>
  <c r="P12" i="86"/>
  <c r="P25" i="86"/>
  <c r="P23" i="86"/>
  <c r="O32" i="86"/>
  <c r="P19" i="86"/>
  <c r="Q16" i="85"/>
  <c r="P72" i="86"/>
  <c r="P76" i="86"/>
  <c r="P73" i="86"/>
  <c r="P74" i="86"/>
  <c r="P75" i="86"/>
  <c r="F95" i="86"/>
  <c r="N95" i="86"/>
  <c r="P83" i="86"/>
  <c r="O95" i="86"/>
  <c r="P71" i="86"/>
  <c r="P62" i="86"/>
  <c r="P41" i="86"/>
  <c r="P42" i="86"/>
  <c r="P43" i="86"/>
  <c r="P44" i="86"/>
  <c r="N61" i="86"/>
  <c r="P48" i="86"/>
  <c r="P55" i="86"/>
  <c r="P49" i="86"/>
  <c r="P50" i="86"/>
  <c r="P51" i="86"/>
  <c r="O61" i="86"/>
  <c r="P45" i="86"/>
  <c r="P46" i="86"/>
  <c r="P33" i="86"/>
  <c r="P20" i="86"/>
  <c r="P21" i="86"/>
  <c r="P17" i="86"/>
  <c r="J33" i="86"/>
  <c r="N32" i="86"/>
  <c r="P15" i="86"/>
  <c r="P8" i="86"/>
  <c r="P10" i="86"/>
  <c r="P31" i="86"/>
  <c r="P28" i="86"/>
  <c r="P29" i="86"/>
  <c r="P7" i="86"/>
  <c r="P9" i="86"/>
  <c r="P13" i="86"/>
  <c r="P16" i="86"/>
  <c r="P18" i="86"/>
  <c r="E33" i="86"/>
  <c r="P24" i="86"/>
  <c r="P26" i="86"/>
  <c r="S8" i="85"/>
  <c r="S14" i="85"/>
  <c r="R18" i="85"/>
  <c r="S9" i="85"/>
  <c r="Q17" i="85"/>
  <c r="N18" i="85"/>
  <c r="S12" i="85"/>
  <c r="S10" i="85"/>
  <c r="Q18" i="85"/>
  <c r="I17" i="85"/>
  <c r="S7" i="85"/>
  <c r="N66" i="86"/>
  <c r="D66" i="86"/>
  <c r="J66" i="86"/>
  <c r="H66" i="86"/>
  <c r="D96" i="86"/>
  <c r="F32" i="86"/>
  <c r="N37" i="86"/>
  <c r="D67" i="86"/>
  <c r="N67" i="86"/>
  <c r="J95" i="86"/>
  <c r="J96" i="86" s="1"/>
  <c r="J38" i="86"/>
  <c r="L61" i="86"/>
  <c r="E67" i="86"/>
  <c r="O67" i="86"/>
  <c r="K95" i="86"/>
  <c r="K96" i="86" s="1"/>
  <c r="K38" i="86"/>
  <c r="D61" i="86"/>
  <c r="D62" i="86" s="1"/>
  <c r="D37" i="86"/>
  <c r="E61" i="86"/>
  <c r="E62" i="86" s="1"/>
  <c r="H67" i="86"/>
  <c r="K32" i="86"/>
  <c r="K33" i="86" s="1"/>
  <c r="D38" i="86"/>
  <c r="I67" i="86"/>
  <c r="E95" i="86"/>
  <c r="E96" i="86" s="1"/>
  <c r="H37" i="86"/>
  <c r="E38" i="86"/>
  <c r="D32" i="86"/>
  <c r="D33" i="86" s="1"/>
  <c r="J37" i="86"/>
  <c r="O17" i="85"/>
  <c r="I18" i="85"/>
  <c r="M16" i="85"/>
  <c r="G17" i="85"/>
  <c r="H16" i="85"/>
  <c r="R17" i="85"/>
  <c r="R16" i="85"/>
  <c r="H18" i="85"/>
  <c r="S18" i="85" l="1"/>
  <c r="S16" i="85"/>
  <c r="S17" i="85"/>
  <c r="P95" i="86"/>
  <c r="P32" i="86"/>
  <c r="P61" i="86"/>
  <c r="F60" i="68" l="1"/>
  <c r="N46" i="66"/>
  <c r="O46" i="66"/>
  <c r="N47" i="66"/>
  <c r="O47" i="66"/>
  <c r="L46" i="66"/>
  <c r="L47" i="66"/>
  <c r="F46" i="66"/>
  <c r="F47" i="66"/>
  <c r="B55" i="66"/>
  <c r="C55" i="66"/>
  <c r="N79" i="48"/>
  <c r="O79" i="48"/>
  <c r="N80" i="48"/>
  <c r="O80" i="48"/>
  <c r="N81" i="48"/>
  <c r="O81" i="48"/>
  <c r="N82" i="48"/>
  <c r="O82" i="48"/>
  <c r="N83" i="48"/>
  <c r="O83" i="48"/>
  <c r="L79" i="48"/>
  <c r="L80" i="48"/>
  <c r="F79" i="48"/>
  <c r="F83" i="48"/>
  <c r="L83" i="48"/>
  <c r="F88" i="48"/>
  <c r="J68" i="48"/>
  <c r="J69" i="48"/>
  <c r="J70" i="48"/>
  <c r="J71" i="48"/>
  <c r="J72" i="48"/>
  <c r="J73" i="48"/>
  <c r="J74" i="48"/>
  <c r="J75" i="48"/>
  <c r="J76" i="48"/>
  <c r="J77" i="48"/>
  <c r="J78" i="48"/>
  <c r="J79" i="48"/>
  <c r="J80" i="48"/>
  <c r="J81" i="48"/>
  <c r="J82" i="48"/>
  <c r="J83" i="48"/>
  <c r="J84" i="48"/>
  <c r="J85" i="48"/>
  <c r="J86" i="48"/>
  <c r="J87" i="48"/>
  <c r="J88" i="48"/>
  <c r="J89" i="48"/>
  <c r="J90" i="48"/>
  <c r="J91" i="48"/>
  <c r="J92" i="48"/>
  <c r="J93" i="48"/>
  <c r="J94" i="48"/>
  <c r="L29" i="48"/>
  <c r="N29" i="48"/>
  <c r="O29" i="48"/>
  <c r="L30" i="48"/>
  <c r="N30" i="48"/>
  <c r="O30" i="48"/>
  <c r="F29" i="48"/>
  <c r="N84" i="47"/>
  <c r="O84" i="47"/>
  <c r="L84" i="47"/>
  <c r="F84" i="47"/>
  <c r="N73" i="47"/>
  <c r="O73" i="47"/>
  <c r="L73" i="47"/>
  <c r="F73" i="47"/>
  <c r="N49" i="47"/>
  <c r="O49" i="47"/>
  <c r="L49" i="47"/>
  <c r="N60" i="47"/>
  <c r="P60" i="47" s="1"/>
  <c r="F49" i="47"/>
  <c r="N87" i="83"/>
  <c r="O87" i="83"/>
  <c r="N88" i="83"/>
  <c r="O88" i="83"/>
  <c r="N89" i="83"/>
  <c r="O89" i="83"/>
  <c r="N90" i="83"/>
  <c r="O90" i="83"/>
  <c r="N91" i="83"/>
  <c r="O91" i="83"/>
  <c r="L88" i="83"/>
  <c r="L89" i="83"/>
  <c r="L90" i="83"/>
  <c r="L91" i="83"/>
  <c r="F88" i="83"/>
  <c r="F89" i="83"/>
  <c r="F90" i="83"/>
  <c r="F91" i="83"/>
  <c r="N88" i="46"/>
  <c r="O88" i="46"/>
  <c r="N89" i="46"/>
  <c r="O89" i="46"/>
  <c r="N90" i="46"/>
  <c r="O90" i="46"/>
  <c r="N91" i="46"/>
  <c r="O91" i="46"/>
  <c r="N92" i="46"/>
  <c r="O92" i="46"/>
  <c r="N93" i="46"/>
  <c r="O93" i="46"/>
  <c r="L88" i="46"/>
  <c r="L89" i="46"/>
  <c r="L90" i="46"/>
  <c r="L91" i="46"/>
  <c r="L92" i="46"/>
  <c r="F88" i="46"/>
  <c r="F89" i="46"/>
  <c r="F90" i="46"/>
  <c r="F91" i="46"/>
  <c r="F92" i="46"/>
  <c r="F93" i="46"/>
  <c r="L94" i="81"/>
  <c r="N94" i="81"/>
  <c r="O94" i="81"/>
  <c r="N87" i="81"/>
  <c r="N88" i="81"/>
  <c r="L86" i="81"/>
  <c r="L87" i="81"/>
  <c r="F87" i="81"/>
  <c r="F94" i="81"/>
  <c r="N87" i="36"/>
  <c r="O87" i="36"/>
  <c r="L87" i="36"/>
  <c r="F87" i="36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O96" i="83"/>
  <c r="N96" i="83"/>
  <c r="L96" i="83"/>
  <c r="K96" i="83"/>
  <c r="J96" i="83"/>
  <c r="F96" i="83"/>
  <c r="I95" i="83"/>
  <c r="K95" i="83" s="1"/>
  <c r="H95" i="83"/>
  <c r="C95" i="83"/>
  <c r="E95" i="83" s="1"/>
  <c r="B95" i="83"/>
  <c r="K94" i="83"/>
  <c r="J94" i="83"/>
  <c r="E94" i="83"/>
  <c r="D94" i="83"/>
  <c r="K93" i="83"/>
  <c r="J93" i="83"/>
  <c r="E93" i="83"/>
  <c r="D93" i="83"/>
  <c r="K92" i="83"/>
  <c r="J92" i="83"/>
  <c r="E92" i="83"/>
  <c r="D92" i="83"/>
  <c r="K91" i="83"/>
  <c r="J91" i="83"/>
  <c r="E91" i="83"/>
  <c r="D91" i="83"/>
  <c r="K90" i="83"/>
  <c r="J90" i="83"/>
  <c r="E90" i="83"/>
  <c r="D90" i="83"/>
  <c r="K89" i="83"/>
  <c r="J89" i="83"/>
  <c r="E89" i="83"/>
  <c r="D89" i="83"/>
  <c r="K88" i="83"/>
  <c r="J88" i="83"/>
  <c r="E88" i="83"/>
  <c r="D88" i="83"/>
  <c r="L87" i="83"/>
  <c r="K87" i="83"/>
  <c r="J87" i="83"/>
  <c r="F87" i="83"/>
  <c r="E87" i="83"/>
  <c r="D87" i="83"/>
  <c r="O86" i="83"/>
  <c r="N86" i="83"/>
  <c r="L86" i="83"/>
  <c r="K86" i="83"/>
  <c r="J86" i="83"/>
  <c r="F86" i="83"/>
  <c r="E86" i="83"/>
  <c r="D86" i="83"/>
  <c r="O85" i="83"/>
  <c r="N85" i="83"/>
  <c r="L85" i="83"/>
  <c r="K85" i="83"/>
  <c r="J85" i="83"/>
  <c r="F85" i="83"/>
  <c r="E85" i="83"/>
  <c r="D85" i="83"/>
  <c r="O84" i="83"/>
  <c r="N84" i="83"/>
  <c r="L84" i="83"/>
  <c r="K84" i="83"/>
  <c r="J84" i="83"/>
  <c r="F84" i="83"/>
  <c r="E84" i="83"/>
  <c r="D84" i="83"/>
  <c r="O83" i="83"/>
  <c r="N83" i="83"/>
  <c r="L83" i="83"/>
  <c r="K83" i="83"/>
  <c r="J83" i="83"/>
  <c r="F83" i="83"/>
  <c r="E83" i="83"/>
  <c r="D83" i="83"/>
  <c r="O82" i="83"/>
  <c r="N82" i="83"/>
  <c r="L82" i="83"/>
  <c r="K82" i="83"/>
  <c r="J82" i="83"/>
  <c r="F82" i="83"/>
  <c r="E82" i="83"/>
  <c r="D82" i="83"/>
  <c r="O81" i="83"/>
  <c r="N81" i="83"/>
  <c r="L81" i="83"/>
  <c r="K81" i="83"/>
  <c r="J81" i="83"/>
  <c r="F81" i="83"/>
  <c r="E81" i="83"/>
  <c r="D81" i="83"/>
  <c r="O80" i="83"/>
  <c r="N80" i="83"/>
  <c r="L80" i="83"/>
  <c r="K80" i="83"/>
  <c r="J80" i="83"/>
  <c r="F80" i="83"/>
  <c r="E80" i="83"/>
  <c r="D80" i="83"/>
  <c r="O79" i="83"/>
  <c r="N79" i="83"/>
  <c r="L79" i="83"/>
  <c r="K79" i="83"/>
  <c r="J79" i="83"/>
  <c r="F79" i="83"/>
  <c r="E79" i="83"/>
  <c r="D79" i="83"/>
  <c r="O78" i="83"/>
  <c r="N78" i="83"/>
  <c r="L78" i="83"/>
  <c r="K78" i="83"/>
  <c r="J78" i="83"/>
  <c r="F78" i="83"/>
  <c r="E78" i="83"/>
  <c r="D78" i="83"/>
  <c r="O77" i="83"/>
  <c r="N77" i="83"/>
  <c r="L77" i="83"/>
  <c r="K77" i="83"/>
  <c r="J77" i="83"/>
  <c r="F77" i="83"/>
  <c r="E77" i="83"/>
  <c r="D77" i="83"/>
  <c r="O76" i="83"/>
  <c r="N76" i="83"/>
  <c r="L76" i="83"/>
  <c r="K76" i="83"/>
  <c r="J76" i="83"/>
  <c r="F76" i="83"/>
  <c r="E76" i="83"/>
  <c r="D76" i="83"/>
  <c r="K75" i="83"/>
  <c r="J75" i="83"/>
  <c r="E75" i="83"/>
  <c r="D75" i="83"/>
  <c r="O74" i="83"/>
  <c r="N74" i="83"/>
  <c r="L74" i="83"/>
  <c r="K74" i="83"/>
  <c r="J74" i="83"/>
  <c r="F74" i="83"/>
  <c r="E74" i="83"/>
  <c r="D74" i="83"/>
  <c r="O73" i="83"/>
  <c r="N73" i="83"/>
  <c r="L73" i="83"/>
  <c r="K73" i="83"/>
  <c r="J73" i="83"/>
  <c r="F73" i="83"/>
  <c r="E73" i="83"/>
  <c r="D73" i="83"/>
  <c r="O72" i="83"/>
  <c r="N72" i="83"/>
  <c r="L72" i="83"/>
  <c r="K72" i="83"/>
  <c r="J72" i="83"/>
  <c r="F72" i="83"/>
  <c r="E72" i="83"/>
  <c r="D72" i="83"/>
  <c r="O71" i="83"/>
  <c r="N71" i="83"/>
  <c r="L71" i="83"/>
  <c r="K71" i="83"/>
  <c r="J71" i="83"/>
  <c r="F71" i="83"/>
  <c r="E71" i="83"/>
  <c r="D71" i="83"/>
  <c r="O70" i="83"/>
  <c r="N70" i="83"/>
  <c r="L70" i="83"/>
  <c r="K70" i="83"/>
  <c r="J70" i="83"/>
  <c r="F70" i="83"/>
  <c r="E70" i="83"/>
  <c r="D70" i="83"/>
  <c r="O69" i="83"/>
  <c r="N69" i="83"/>
  <c r="L69" i="83"/>
  <c r="K69" i="83"/>
  <c r="J69" i="83"/>
  <c r="F69" i="83"/>
  <c r="E69" i="83"/>
  <c r="D69" i="83"/>
  <c r="O68" i="83"/>
  <c r="N68" i="83"/>
  <c r="L68" i="83"/>
  <c r="K68" i="83"/>
  <c r="J68" i="83"/>
  <c r="F68" i="83"/>
  <c r="E68" i="83"/>
  <c r="D68" i="83"/>
  <c r="N66" i="83"/>
  <c r="J66" i="83"/>
  <c r="H66" i="83"/>
  <c r="D66" i="83"/>
  <c r="B66" i="83"/>
  <c r="O62" i="83"/>
  <c r="N62" i="83"/>
  <c r="L62" i="83"/>
  <c r="F62" i="83"/>
  <c r="K61" i="83"/>
  <c r="J61" i="83"/>
  <c r="E60" i="83"/>
  <c r="D60" i="83"/>
  <c r="K58" i="83"/>
  <c r="E58" i="83"/>
  <c r="D58" i="83"/>
  <c r="K57" i="83"/>
  <c r="E57" i="83"/>
  <c r="D57" i="83"/>
  <c r="K56" i="83"/>
  <c r="E56" i="83"/>
  <c r="D56" i="83"/>
  <c r="K55" i="83"/>
  <c r="E55" i="83"/>
  <c r="D55" i="83"/>
  <c r="O54" i="83"/>
  <c r="N54" i="83"/>
  <c r="L54" i="83"/>
  <c r="K54" i="83"/>
  <c r="F54" i="83"/>
  <c r="E54" i="83"/>
  <c r="D54" i="83"/>
  <c r="O53" i="83"/>
  <c r="N53" i="83"/>
  <c r="L53" i="83"/>
  <c r="K53" i="83"/>
  <c r="F53" i="83"/>
  <c r="E53" i="83"/>
  <c r="D53" i="83"/>
  <c r="O52" i="83"/>
  <c r="N52" i="83"/>
  <c r="L52" i="83"/>
  <c r="K52" i="83"/>
  <c r="F52" i="83"/>
  <c r="E52" i="83"/>
  <c r="D52" i="83"/>
  <c r="O51" i="83"/>
  <c r="N51" i="83"/>
  <c r="L51" i="83"/>
  <c r="K51" i="83"/>
  <c r="F51" i="83"/>
  <c r="E51" i="83"/>
  <c r="D51" i="83"/>
  <c r="O50" i="83"/>
  <c r="N50" i="83"/>
  <c r="L50" i="83"/>
  <c r="K50" i="83"/>
  <c r="F50" i="83"/>
  <c r="E50" i="83"/>
  <c r="D50" i="83"/>
  <c r="O49" i="83"/>
  <c r="N49" i="83"/>
  <c r="L49" i="83"/>
  <c r="K49" i="83"/>
  <c r="F49" i="83"/>
  <c r="E49" i="83"/>
  <c r="D49" i="83"/>
  <c r="O48" i="83"/>
  <c r="N48" i="83"/>
  <c r="L48" i="83"/>
  <c r="K48" i="83"/>
  <c r="F48" i="83"/>
  <c r="E48" i="83"/>
  <c r="D48" i="83"/>
  <c r="O47" i="83"/>
  <c r="N47" i="83"/>
  <c r="L47" i="83"/>
  <c r="K47" i="83"/>
  <c r="F47" i="83"/>
  <c r="E47" i="83"/>
  <c r="D47" i="83"/>
  <c r="O46" i="83"/>
  <c r="N46" i="83"/>
  <c r="L46" i="83"/>
  <c r="K46" i="83"/>
  <c r="F46" i="83"/>
  <c r="E46" i="83"/>
  <c r="D46" i="83"/>
  <c r="O45" i="83"/>
  <c r="N45" i="83"/>
  <c r="L45" i="83"/>
  <c r="K45" i="83"/>
  <c r="F45" i="83"/>
  <c r="E45" i="83"/>
  <c r="D45" i="83"/>
  <c r="O44" i="83"/>
  <c r="N44" i="83"/>
  <c r="L44" i="83"/>
  <c r="K44" i="83"/>
  <c r="F44" i="83"/>
  <c r="E44" i="83"/>
  <c r="D44" i="83"/>
  <c r="O43" i="83"/>
  <c r="N43" i="83"/>
  <c r="L43" i="83"/>
  <c r="K43" i="83"/>
  <c r="F43" i="83"/>
  <c r="E43" i="83"/>
  <c r="D43" i="83"/>
  <c r="O42" i="83"/>
  <c r="N42" i="83"/>
  <c r="L42" i="83"/>
  <c r="K42" i="83"/>
  <c r="F42" i="83"/>
  <c r="E42" i="83"/>
  <c r="D42" i="83"/>
  <c r="O41" i="83"/>
  <c r="N41" i="83"/>
  <c r="L41" i="83"/>
  <c r="K41" i="83"/>
  <c r="F41" i="83"/>
  <c r="E41" i="83"/>
  <c r="D41" i="83"/>
  <c r="O40" i="83"/>
  <c r="N40" i="83"/>
  <c r="L40" i="83"/>
  <c r="K40" i="83"/>
  <c r="F40" i="83"/>
  <c r="E40" i="83"/>
  <c r="D40" i="83"/>
  <c r="O39" i="83"/>
  <c r="N39" i="83"/>
  <c r="L39" i="83"/>
  <c r="K39" i="83"/>
  <c r="F39" i="83"/>
  <c r="E39" i="83"/>
  <c r="D39" i="83"/>
  <c r="N37" i="83"/>
  <c r="J37" i="83"/>
  <c r="H37" i="83"/>
  <c r="F37" i="83"/>
  <c r="F66" i="83" s="1"/>
  <c r="D37" i="83"/>
  <c r="B37" i="83"/>
  <c r="O33" i="83"/>
  <c r="N33" i="83"/>
  <c r="L33" i="83"/>
  <c r="F33" i="83"/>
  <c r="I32" i="83"/>
  <c r="H32" i="83"/>
  <c r="J32" i="83" s="1"/>
  <c r="C32" i="83"/>
  <c r="B32" i="83"/>
  <c r="D32" i="83" s="1"/>
  <c r="O31" i="83"/>
  <c r="N31" i="83"/>
  <c r="L31" i="83"/>
  <c r="K31" i="83"/>
  <c r="F31" i="83"/>
  <c r="E31" i="83"/>
  <c r="D31" i="83"/>
  <c r="O30" i="83"/>
  <c r="N30" i="83"/>
  <c r="L30" i="83"/>
  <c r="K30" i="83"/>
  <c r="F30" i="83"/>
  <c r="E30" i="83"/>
  <c r="D30" i="83"/>
  <c r="O29" i="83"/>
  <c r="N29" i="83"/>
  <c r="L29" i="83"/>
  <c r="K29" i="83"/>
  <c r="F29" i="83"/>
  <c r="E29" i="83"/>
  <c r="D29" i="83"/>
  <c r="O28" i="83"/>
  <c r="N28" i="83"/>
  <c r="L28" i="83"/>
  <c r="K28" i="83"/>
  <c r="F28" i="83"/>
  <c r="E28" i="83"/>
  <c r="D28" i="83"/>
  <c r="O27" i="83"/>
  <c r="N27" i="83"/>
  <c r="L27" i="83"/>
  <c r="K27" i="83"/>
  <c r="F27" i="83"/>
  <c r="E27" i="83"/>
  <c r="D27" i="83"/>
  <c r="O26" i="83"/>
  <c r="N26" i="83"/>
  <c r="L26" i="83"/>
  <c r="K26" i="83"/>
  <c r="F26" i="83"/>
  <c r="E26" i="83"/>
  <c r="D26" i="83"/>
  <c r="O25" i="83"/>
  <c r="N25" i="83"/>
  <c r="L25" i="83"/>
  <c r="K25" i="83"/>
  <c r="F25" i="83"/>
  <c r="E25" i="83"/>
  <c r="D25" i="83"/>
  <c r="O24" i="83"/>
  <c r="N24" i="83"/>
  <c r="L24" i="83"/>
  <c r="K24" i="83"/>
  <c r="F24" i="83"/>
  <c r="E24" i="83"/>
  <c r="D24" i="83"/>
  <c r="O23" i="83"/>
  <c r="N23" i="83"/>
  <c r="L23" i="83"/>
  <c r="K23" i="83"/>
  <c r="F23" i="83"/>
  <c r="E23" i="83"/>
  <c r="D23" i="83"/>
  <c r="K22" i="83"/>
  <c r="E22" i="83"/>
  <c r="D22" i="83"/>
  <c r="O21" i="83"/>
  <c r="N21" i="83"/>
  <c r="L21" i="83"/>
  <c r="K21" i="83"/>
  <c r="F21" i="83"/>
  <c r="E21" i="83"/>
  <c r="D21" i="83"/>
  <c r="O20" i="83"/>
  <c r="N20" i="83"/>
  <c r="L20" i="83"/>
  <c r="K20" i="83"/>
  <c r="F20" i="83"/>
  <c r="E20" i="83"/>
  <c r="D20" i="83"/>
  <c r="O19" i="83"/>
  <c r="N19" i="83"/>
  <c r="L19" i="83"/>
  <c r="K19" i="83"/>
  <c r="F19" i="83"/>
  <c r="E19" i="83"/>
  <c r="D19" i="83"/>
  <c r="O18" i="83"/>
  <c r="N18" i="83"/>
  <c r="L18" i="83"/>
  <c r="K18" i="83"/>
  <c r="F18" i="83"/>
  <c r="E18" i="83"/>
  <c r="D18" i="83"/>
  <c r="O17" i="83"/>
  <c r="N17" i="83"/>
  <c r="L17" i="83"/>
  <c r="K17" i="83"/>
  <c r="F17" i="83"/>
  <c r="E17" i="83"/>
  <c r="D17" i="83"/>
  <c r="O16" i="83"/>
  <c r="N16" i="83"/>
  <c r="L16" i="83"/>
  <c r="K16" i="83"/>
  <c r="F16" i="83"/>
  <c r="E16" i="83"/>
  <c r="D16" i="83"/>
  <c r="O15" i="83"/>
  <c r="N15" i="83"/>
  <c r="L15" i="83"/>
  <c r="K15" i="83"/>
  <c r="F15" i="83"/>
  <c r="E15" i="83"/>
  <c r="D15" i="83"/>
  <c r="O14" i="83"/>
  <c r="N14" i="83"/>
  <c r="L14" i="83"/>
  <c r="K14" i="83"/>
  <c r="F14" i="83"/>
  <c r="E14" i="83"/>
  <c r="D14" i="83"/>
  <c r="O13" i="83"/>
  <c r="N13" i="83"/>
  <c r="L13" i="83"/>
  <c r="K13" i="83"/>
  <c r="F13" i="83"/>
  <c r="E13" i="83"/>
  <c r="D13" i="83"/>
  <c r="O12" i="83"/>
  <c r="N12" i="83"/>
  <c r="L12" i="83"/>
  <c r="K12" i="83"/>
  <c r="F12" i="83"/>
  <c r="E12" i="83"/>
  <c r="D12" i="83"/>
  <c r="O11" i="83"/>
  <c r="N11" i="83"/>
  <c r="L11" i="83"/>
  <c r="K11" i="83"/>
  <c r="F11" i="83"/>
  <c r="E11" i="83"/>
  <c r="D11" i="83"/>
  <c r="O10" i="83"/>
  <c r="N10" i="83"/>
  <c r="L10" i="83"/>
  <c r="K10" i="83"/>
  <c r="F10" i="83"/>
  <c r="E10" i="83"/>
  <c r="D10" i="83"/>
  <c r="O9" i="83"/>
  <c r="N9" i="83"/>
  <c r="L9" i="83"/>
  <c r="K9" i="83"/>
  <c r="F9" i="83"/>
  <c r="E9" i="83"/>
  <c r="D9" i="83"/>
  <c r="O8" i="83"/>
  <c r="N8" i="83"/>
  <c r="L8" i="83"/>
  <c r="K8" i="83"/>
  <c r="F8" i="83"/>
  <c r="E8" i="83"/>
  <c r="D8" i="83"/>
  <c r="O7" i="83"/>
  <c r="N7" i="83"/>
  <c r="L7" i="83"/>
  <c r="K7" i="83"/>
  <c r="F7" i="83"/>
  <c r="E7" i="83"/>
  <c r="D7" i="83"/>
  <c r="C6" i="83"/>
  <c r="O6" i="83" s="1"/>
  <c r="B6" i="83"/>
  <c r="D67" i="83" s="1"/>
  <c r="N5" i="83"/>
  <c r="L5" i="83"/>
  <c r="L37" i="83" s="1"/>
  <c r="L66" i="83" s="1"/>
  <c r="J5" i="83"/>
  <c r="H5" i="83"/>
  <c r="D5" i="83"/>
  <c r="P5" i="68"/>
  <c r="L5" i="68"/>
  <c r="H55" i="66"/>
  <c r="I55" i="66"/>
  <c r="P5" i="48"/>
  <c r="L5" i="48"/>
  <c r="O96" i="81"/>
  <c r="N96" i="81"/>
  <c r="L96" i="81"/>
  <c r="K96" i="81"/>
  <c r="J96" i="81"/>
  <c r="F96" i="81"/>
  <c r="I95" i="81"/>
  <c r="H95" i="81"/>
  <c r="C95" i="81"/>
  <c r="B95" i="81"/>
  <c r="D95" i="81" s="1"/>
  <c r="K94" i="81"/>
  <c r="E94" i="81"/>
  <c r="D94" i="81"/>
  <c r="O93" i="81"/>
  <c r="N93" i="81"/>
  <c r="L93" i="81"/>
  <c r="K93" i="81"/>
  <c r="F93" i="81"/>
  <c r="E93" i="81"/>
  <c r="D93" i="81"/>
  <c r="O92" i="81"/>
  <c r="N92" i="81"/>
  <c r="L92" i="81"/>
  <c r="K92" i="81"/>
  <c r="F92" i="81"/>
  <c r="E92" i="81"/>
  <c r="D92" i="81"/>
  <c r="O91" i="81"/>
  <c r="N91" i="81"/>
  <c r="L91" i="81"/>
  <c r="K91" i="81"/>
  <c r="F91" i="81"/>
  <c r="E91" i="81"/>
  <c r="D91" i="81"/>
  <c r="O90" i="81"/>
  <c r="N90" i="81"/>
  <c r="L90" i="81"/>
  <c r="K90" i="81"/>
  <c r="F90" i="81"/>
  <c r="E90" i="81"/>
  <c r="D90" i="81"/>
  <c r="O89" i="81"/>
  <c r="N89" i="81"/>
  <c r="L89" i="81"/>
  <c r="K89" i="81"/>
  <c r="F89" i="81"/>
  <c r="E89" i="81"/>
  <c r="D89" i="81"/>
  <c r="O88" i="81"/>
  <c r="L88" i="81"/>
  <c r="K88" i="81"/>
  <c r="F88" i="81"/>
  <c r="E88" i="81"/>
  <c r="D88" i="81"/>
  <c r="O87" i="81"/>
  <c r="K87" i="81"/>
  <c r="E87" i="81"/>
  <c r="D87" i="81"/>
  <c r="O86" i="81"/>
  <c r="N86" i="81"/>
  <c r="K86" i="81"/>
  <c r="F86" i="81"/>
  <c r="E86" i="81"/>
  <c r="D86" i="81"/>
  <c r="O85" i="81"/>
  <c r="N85" i="81"/>
  <c r="L85" i="81"/>
  <c r="K85" i="81"/>
  <c r="F85" i="81"/>
  <c r="E85" i="81"/>
  <c r="D85" i="81"/>
  <c r="O84" i="81"/>
  <c r="N84" i="81"/>
  <c r="L84" i="81"/>
  <c r="K84" i="81"/>
  <c r="F84" i="81"/>
  <c r="E84" i="81"/>
  <c r="D84" i="81"/>
  <c r="O83" i="81"/>
  <c r="N83" i="81"/>
  <c r="L83" i="81"/>
  <c r="K83" i="81"/>
  <c r="F83" i="81"/>
  <c r="E83" i="81"/>
  <c r="D83" i="81"/>
  <c r="O82" i="81"/>
  <c r="N82" i="81"/>
  <c r="L82" i="81"/>
  <c r="K82" i="81"/>
  <c r="F82" i="81"/>
  <c r="E82" i="81"/>
  <c r="D82" i="81"/>
  <c r="O81" i="81"/>
  <c r="N81" i="81"/>
  <c r="L81" i="81"/>
  <c r="K81" i="81"/>
  <c r="F81" i="81"/>
  <c r="E81" i="81"/>
  <c r="D81" i="81"/>
  <c r="O80" i="81"/>
  <c r="N80" i="81"/>
  <c r="L80" i="81"/>
  <c r="K80" i="81"/>
  <c r="F80" i="81"/>
  <c r="E80" i="81"/>
  <c r="D80" i="81"/>
  <c r="O79" i="81"/>
  <c r="N79" i="81"/>
  <c r="L79" i="81"/>
  <c r="K79" i="81"/>
  <c r="F79" i="81"/>
  <c r="E79" i="81"/>
  <c r="D79" i="81"/>
  <c r="O78" i="81"/>
  <c r="N78" i="81"/>
  <c r="L78" i="81"/>
  <c r="K78" i="81"/>
  <c r="F78" i="81"/>
  <c r="E78" i="81"/>
  <c r="D78" i="81"/>
  <c r="O77" i="81"/>
  <c r="N77" i="81"/>
  <c r="L77" i="81"/>
  <c r="K77" i="81"/>
  <c r="F77" i="81"/>
  <c r="E77" i="81"/>
  <c r="D77" i="81"/>
  <c r="O76" i="81"/>
  <c r="N76" i="81"/>
  <c r="L76" i="81"/>
  <c r="K76" i="81"/>
  <c r="F76" i="81"/>
  <c r="E76" i="81"/>
  <c r="D76" i="81"/>
  <c r="O75" i="81"/>
  <c r="N75" i="81"/>
  <c r="L75" i="81"/>
  <c r="K75" i="81"/>
  <c r="F75" i="81"/>
  <c r="E75" i="81"/>
  <c r="D75" i="81"/>
  <c r="O74" i="81"/>
  <c r="N74" i="81"/>
  <c r="L74" i="81"/>
  <c r="K74" i="81"/>
  <c r="F74" i="81"/>
  <c r="E74" i="81"/>
  <c r="D74" i="81"/>
  <c r="O73" i="81"/>
  <c r="N73" i="81"/>
  <c r="L73" i="81"/>
  <c r="K73" i="81"/>
  <c r="F73" i="81"/>
  <c r="E73" i="81"/>
  <c r="D73" i="81"/>
  <c r="O72" i="81"/>
  <c r="N72" i="81"/>
  <c r="L72" i="81"/>
  <c r="K72" i="81"/>
  <c r="F72" i="81"/>
  <c r="E72" i="81"/>
  <c r="D72" i="81"/>
  <c r="O71" i="81"/>
  <c r="N71" i="81"/>
  <c r="L71" i="81"/>
  <c r="K71" i="81"/>
  <c r="F71" i="81"/>
  <c r="E71" i="81"/>
  <c r="D71" i="81"/>
  <c r="O70" i="81"/>
  <c r="N70" i="81"/>
  <c r="L70" i="81"/>
  <c r="K70" i="81"/>
  <c r="F70" i="81"/>
  <c r="E70" i="81"/>
  <c r="D70" i="81"/>
  <c r="O69" i="81"/>
  <c r="N69" i="81"/>
  <c r="L69" i="81"/>
  <c r="K69" i="81"/>
  <c r="F69" i="81"/>
  <c r="E69" i="81"/>
  <c r="D69" i="81"/>
  <c r="O68" i="81"/>
  <c r="N68" i="81"/>
  <c r="L68" i="81"/>
  <c r="K68" i="81"/>
  <c r="F68" i="81"/>
  <c r="E68" i="81"/>
  <c r="D68" i="81"/>
  <c r="N67" i="81"/>
  <c r="J67" i="81"/>
  <c r="H67" i="81"/>
  <c r="D67" i="81"/>
  <c r="B67" i="81"/>
  <c r="N66" i="81"/>
  <c r="J66" i="81"/>
  <c r="H66" i="81"/>
  <c r="D66" i="81"/>
  <c r="B66" i="81"/>
  <c r="O62" i="81"/>
  <c r="N62" i="81"/>
  <c r="L62" i="81"/>
  <c r="F62" i="81"/>
  <c r="K61" i="81"/>
  <c r="J61" i="81"/>
  <c r="D61" i="81"/>
  <c r="O60" i="81"/>
  <c r="N60" i="81"/>
  <c r="L60" i="81"/>
  <c r="K60" i="81"/>
  <c r="F60" i="81"/>
  <c r="E60" i="81"/>
  <c r="D60" i="81"/>
  <c r="O59" i="81"/>
  <c r="N59" i="81"/>
  <c r="L59" i="81"/>
  <c r="K59" i="81"/>
  <c r="F59" i="81"/>
  <c r="E59" i="81"/>
  <c r="D59" i="81"/>
  <c r="O58" i="81"/>
  <c r="N58" i="81"/>
  <c r="L58" i="81"/>
  <c r="K58" i="81"/>
  <c r="F58" i="81"/>
  <c r="E58" i="81"/>
  <c r="D58" i="81"/>
  <c r="K57" i="81"/>
  <c r="E57" i="81"/>
  <c r="D57" i="81"/>
  <c r="K56" i="81"/>
  <c r="E56" i="81"/>
  <c r="D56" i="81"/>
  <c r="K55" i="81"/>
  <c r="E55" i="81"/>
  <c r="D55" i="81"/>
  <c r="K54" i="81"/>
  <c r="E54" i="81"/>
  <c r="D54" i="81"/>
  <c r="K53" i="81"/>
  <c r="E53" i="81"/>
  <c r="D53" i="81"/>
  <c r="O52" i="81"/>
  <c r="N52" i="81"/>
  <c r="L52" i="81"/>
  <c r="K52" i="81"/>
  <c r="F52" i="81"/>
  <c r="E52" i="81"/>
  <c r="D52" i="81"/>
  <c r="O51" i="81"/>
  <c r="N51" i="81"/>
  <c r="L51" i="81"/>
  <c r="K51" i="81"/>
  <c r="F51" i="81"/>
  <c r="E51" i="81"/>
  <c r="D51" i="81"/>
  <c r="O50" i="81"/>
  <c r="N50" i="81"/>
  <c r="L50" i="81"/>
  <c r="K50" i="81"/>
  <c r="F50" i="81"/>
  <c r="E50" i="81"/>
  <c r="D50" i="81"/>
  <c r="O49" i="81"/>
  <c r="N49" i="81"/>
  <c r="L49" i="81"/>
  <c r="K49" i="81"/>
  <c r="F49" i="81"/>
  <c r="E49" i="81"/>
  <c r="D49" i="81"/>
  <c r="O48" i="81"/>
  <c r="N48" i="81"/>
  <c r="L48" i="81"/>
  <c r="K48" i="81"/>
  <c r="F48" i="81"/>
  <c r="E48" i="81"/>
  <c r="D48" i="81"/>
  <c r="O47" i="81"/>
  <c r="N47" i="81"/>
  <c r="L47" i="81"/>
  <c r="K47" i="81"/>
  <c r="F47" i="81"/>
  <c r="E47" i="81"/>
  <c r="D47" i="81"/>
  <c r="O46" i="81"/>
  <c r="N46" i="81"/>
  <c r="L46" i="81"/>
  <c r="K46" i="81"/>
  <c r="F46" i="81"/>
  <c r="E46" i="81"/>
  <c r="D46" i="81"/>
  <c r="O45" i="81"/>
  <c r="N45" i="81"/>
  <c r="L45" i="81"/>
  <c r="K45" i="81"/>
  <c r="F45" i="81"/>
  <c r="E45" i="81"/>
  <c r="D45" i="81"/>
  <c r="O44" i="81"/>
  <c r="N44" i="81"/>
  <c r="L44" i="81"/>
  <c r="K44" i="81"/>
  <c r="F44" i="81"/>
  <c r="E44" i="81"/>
  <c r="D44" i="81"/>
  <c r="O43" i="81"/>
  <c r="N43" i="81"/>
  <c r="L43" i="81"/>
  <c r="K43" i="81"/>
  <c r="F43" i="81"/>
  <c r="E43" i="81"/>
  <c r="D43" i="81"/>
  <c r="O42" i="81"/>
  <c r="N42" i="81"/>
  <c r="L42" i="81"/>
  <c r="K42" i="81"/>
  <c r="F42" i="81"/>
  <c r="E42" i="81"/>
  <c r="D42" i="81"/>
  <c r="O41" i="81"/>
  <c r="N41" i="81"/>
  <c r="L41" i="81"/>
  <c r="K41" i="81"/>
  <c r="F41" i="81"/>
  <c r="E41" i="81"/>
  <c r="D41" i="81"/>
  <c r="O40" i="81"/>
  <c r="N40" i="81"/>
  <c r="L40" i="81"/>
  <c r="K40" i="81"/>
  <c r="F40" i="81"/>
  <c r="E40" i="81"/>
  <c r="D40" i="81"/>
  <c r="O39" i="81"/>
  <c r="N39" i="81"/>
  <c r="L39" i="81"/>
  <c r="K39" i="81"/>
  <c r="F39" i="81"/>
  <c r="E39" i="81"/>
  <c r="D39" i="81"/>
  <c r="N38" i="81"/>
  <c r="J38" i="81"/>
  <c r="H38" i="81"/>
  <c r="D38" i="81"/>
  <c r="B38" i="81"/>
  <c r="N37" i="81"/>
  <c r="J37" i="81"/>
  <c r="H37" i="81"/>
  <c r="F37" i="81"/>
  <c r="F66" i="81" s="1"/>
  <c r="L66" i="81" s="1"/>
  <c r="D37" i="81"/>
  <c r="B37" i="81"/>
  <c r="O33" i="81"/>
  <c r="N33" i="81"/>
  <c r="L33" i="81"/>
  <c r="F33" i="81"/>
  <c r="D32" i="81"/>
  <c r="O31" i="81"/>
  <c r="N31" i="81"/>
  <c r="L31" i="81"/>
  <c r="K31" i="81"/>
  <c r="F31" i="81"/>
  <c r="E31" i="81"/>
  <c r="D31" i="81"/>
  <c r="O30" i="81"/>
  <c r="N30" i="81"/>
  <c r="L30" i="81"/>
  <c r="K30" i="81"/>
  <c r="F30" i="81"/>
  <c r="E30" i="81"/>
  <c r="D30" i="81"/>
  <c r="O29" i="81"/>
  <c r="N29" i="81"/>
  <c r="L29" i="81"/>
  <c r="K29" i="81"/>
  <c r="F29" i="81"/>
  <c r="E29" i="81"/>
  <c r="D29" i="81"/>
  <c r="O28" i="81"/>
  <c r="N28" i="81"/>
  <c r="L28" i="81"/>
  <c r="K28" i="81"/>
  <c r="F28" i="81"/>
  <c r="E28" i="81"/>
  <c r="D28" i="81"/>
  <c r="O27" i="81"/>
  <c r="N27" i="81"/>
  <c r="L27" i="81"/>
  <c r="K27" i="81"/>
  <c r="F27" i="81"/>
  <c r="E27" i="81"/>
  <c r="D27" i="81"/>
  <c r="O26" i="81"/>
  <c r="N26" i="81"/>
  <c r="L26" i="81"/>
  <c r="K26" i="81"/>
  <c r="F26" i="81"/>
  <c r="E26" i="81"/>
  <c r="D26" i="81"/>
  <c r="O25" i="81"/>
  <c r="N25" i="81"/>
  <c r="L25" i="81"/>
  <c r="K25" i="81"/>
  <c r="F25" i="81"/>
  <c r="E25" i="81"/>
  <c r="D25" i="81"/>
  <c r="O24" i="81"/>
  <c r="N24" i="81"/>
  <c r="L24" i="81"/>
  <c r="K24" i="81"/>
  <c r="F24" i="81"/>
  <c r="E24" i="81"/>
  <c r="D24" i="81"/>
  <c r="O23" i="81"/>
  <c r="N23" i="81"/>
  <c r="L23" i="81"/>
  <c r="K23" i="81"/>
  <c r="F23" i="81"/>
  <c r="E23" i="81"/>
  <c r="D23" i="81"/>
  <c r="O22" i="81"/>
  <c r="N22" i="81"/>
  <c r="L22" i="81"/>
  <c r="K22" i="81"/>
  <c r="F22" i="81"/>
  <c r="E22" i="81"/>
  <c r="D22" i="81"/>
  <c r="O21" i="81"/>
  <c r="N21" i="81"/>
  <c r="L21" i="81"/>
  <c r="K21" i="81"/>
  <c r="F21" i="81"/>
  <c r="E21" i="81"/>
  <c r="D21" i="81"/>
  <c r="O20" i="81"/>
  <c r="N20" i="81"/>
  <c r="L20" i="81"/>
  <c r="K20" i="81"/>
  <c r="F20" i="81"/>
  <c r="E20" i="81"/>
  <c r="D20" i="81"/>
  <c r="O19" i="81"/>
  <c r="N19" i="81"/>
  <c r="L19" i="81"/>
  <c r="K19" i="81"/>
  <c r="F19" i="81"/>
  <c r="E19" i="81"/>
  <c r="D19" i="81"/>
  <c r="O18" i="81"/>
  <c r="N18" i="81"/>
  <c r="L18" i="81"/>
  <c r="K18" i="81"/>
  <c r="F18" i="81"/>
  <c r="E18" i="81"/>
  <c r="D18" i="81"/>
  <c r="O17" i="81"/>
  <c r="N17" i="81"/>
  <c r="L17" i="81"/>
  <c r="K17" i="81"/>
  <c r="F17" i="81"/>
  <c r="E17" i="81"/>
  <c r="D17" i="81"/>
  <c r="O16" i="81"/>
  <c r="N16" i="81"/>
  <c r="L16" i="81"/>
  <c r="K16" i="81"/>
  <c r="F16" i="81"/>
  <c r="E16" i="81"/>
  <c r="D16" i="81"/>
  <c r="O15" i="81"/>
  <c r="N15" i="81"/>
  <c r="L15" i="81"/>
  <c r="K15" i="81"/>
  <c r="F15" i="81"/>
  <c r="E15" i="81"/>
  <c r="D15" i="81"/>
  <c r="O14" i="81"/>
  <c r="N14" i="81"/>
  <c r="L14" i="81"/>
  <c r="K14" i="81"/>
  <c r="F14" i="81"/>
  <c r="E14" i="81"/>
  <c r="D14" i="81"/>
  <c r="O13" i="81"/>
  <c r="N13" i="81"/>
  <c r="L13" i="81"/>
  <c r="K13" i="81"/>
  <c r="F13" i="81"/>
  <c r="E13" i="81"/>
  <c r="D13" i="81"/>
  <c r="O12" i="81"/>
  <c r="N12" i="81"/>
  <c r="L12" i="81"/>
  <c r="K12" i="81"/>
  <c r="F12" i="81"/>
  <c r="E12" i="81"/>
  <c r="D12" i="81"/>
  <c r="O11" i="81"/>
  <c r="N11" i="81"/>
  <c r="L11" i="81"/>
  <c r="K11" i="81"/>
  <c r="F11" i="81"/>
  <c r="E11" i="81"/>
  <c r="D11" i="81"/>
  <c r="O10" i="81"/>
  <c r="N10" i="81"/>
  <c r="L10" i="81"/>
  <c r="K10" i="81"/>
  <c r="F10" i="81"/>
  <c r="E10" i="81"/>
  <c r="D10" i="81"/>
  <c r="O9" i="81"/>
  <c r="N9" i="81"/>
  <c r="L9" i="81"/>
  <c r="K9" i="81"/>
  <c r="F9" i="81"/>
  <c r="E9" i="81"/>
  <c r="D9" i="81"/>
  <c r="O8" i="81"/>
  <c r="N8" i="81"/>
  <c r="L8" i="81"/>
  <c r="K8" i="81"/>
  <c r="F8" i="81"/>
  <c r="E8" i="81"/>
  <c r="D8" i="81"/>
  <c r="O7" i="81"/>
  <c r="N7" i="81"/>
  <c r="L7" i="81"/>
  <c r="K7" i="81"/>
  <c r="F7" i="81"/>
  <c r="E7" i="81"/>
  <c r="D7" i="81"/>
  <c r="N6" i="81"/>
  <c r="J6" i="81"/>
  <c r="H6" i="81"/>
  <c r="D6" i="81"/>
  <c r="O6" i="81"/>
  <c r="P5" i="81"/>
  <c r="P37" i="81" s="1"/>
  <c r="P66" i="81" s="1"/>
  <c r="N5" i="81"/>
  <c r="L5" i="81"/>
  <c r="J5" i="81"/>
  <c r="H5" i="81"/>
  <c r="D5" i="81"/>
  <c r="L18" i="80"/>
  <c r="K18" i="80"/>
  <c r="M18" i="80" s="1"/>
  <c r="F18" i="80"/>
  <c r="E18" i="80"/>
  <c r="G18" i="80" s="1"/>
  <c r="L17" i="80"/>
  <c r="K17" i="80"/>
  <c r="M17" i="80" s="1"/>
  <c r="F17" i="80"/>
  <c r="H17" i="80" s="1"/>
  <c r="E17" i="80"/>
  <c r="G17" i="80" s="1"/>
  <c r="L16" i="80"/>
  <c r="N16" i="80" s="1"/>
  <c r="K16" i="80"/>
  <c r="M16" i="80" s="1"/>
  <c r="F16" i="80"/>
  <c r="E16" i="80"/>
  <c r="G16" i="80" s="1"/>
  <c r="R15" i="80"/>
  <c r="Q15" i="80"/>
  <c r="O15" i="80"/>
  <c r="I15" i="80"/>
  <c r="R14" i="80"/>
  <c r="Q14" i="80"/>
  <c r="O14" i="80"/>
  <c r="N14" i="80"/>
  <c r="M14" i="80"/>
  <c r="I14" i="80"/>
  <c r="H14" i="80"/>
  <c r="G14" i="80"/>
  <c r="R13" i="80"/>
  <c r="Q13" i="80"/>
  <c r="O13" i="80"/>
  <c r="N13" i="80"/>
  <c r="M13" i="80"/>
  <c r="I13" i="80"/>
  <c r="H13" i="80"/>
  <c r="G13" i="80"/>
  <c r="R12" i="80"/>
  <c r="Q12" i="80"/>
  <c r="O12" i="80"/>
  <c r="N12" i="80"/>
  <c r="M12" i="80"/>
  <c r="I12" i="80"/>
  <c r="H12" i="80"/>
  <c r="G12" i="80"/>
  <c r="R11" i="80"/>
  <c r="Q11" i="80"/>
  <c r="O11" i="80"/>
  <c r="N11" i="80"/>
  <c r="M11" i="80"/>
  <c r="I11" i="80"/>
  <c r="H11" i="80"/>
  <c r="G11" i="80"/>
  <c r="R10" i="80"/>
  <c r="Q10" i="80"/>
  <c r="O10" i="80"/>
  <c r="N10" i="80"/>
  <c r="M10" i="80"/>
  <c r="I10" i="80"/>
  <c r="H10" i="80"/>
  <c r="G10" i="80"/>
  <c r="R9" i="80"/>
  <c r="Q9" i="80"/>
  <c r="O9" i="80"/>
  <c r="N9" i="80"/>
  <c r="M9" i="80"/>
  <c r="I9" i="80"/>
  <c r="H9" i="80"/>
  <c r="G9" i="80"/>
  <c r="R8" i="80"/>
  <c r="Q8" i="80"/>
  <c r="O8" i="80"/>
  <c r="N8" i="80"/>
  <c r="M8" i="80"/>
  <c r="I8" i="80"/>
  <c r="H8" i="80"/>
  <c r="G8" i="80"/>
  <c r="R7" i="80"/>
  <c r="Q7" i="80"/>
  <c r="O7" i="80"/>
  <c r="N7" i="80"/>
  <c r="N15" i="80" s="1"/>
  <c r="M7" i="80"/>
  <c r="I7" i="80"/>
  <c r="H7" i="80"/>
  <c r="G7" i="80"/>
  <c r="R6" i="80"/>
  <c r="Q6" i="80"/>
  <c r="L6" i="80"/>
  <c r="K6" i="80"/>
  <c r="H6" i="80"/>
  <c r="N6" i="80" s="1"/>
  <c r="G6" i="80"/>
  <c r="M6" i="80" s="1"/>
  <c r="Q5" i="80"/>
  <c r="O5" i="80"/>
  <c r="S5" i="80" s="1"/>
  <c r="M5" i="80"/>
  <c r="K5" i="80"/>
  <c r="G5" i="80"/>
  <c r="Q25" i="2"/>
  <c r="M25" i="2"/>
  <c r="G25" i="2"/>
  <c r="G15" i="80" l="1"/>
  <c r="H15" i="80"/>
  <c r="F83" i="66"/>
  <c r="M15" i="80"/>
  <c r="E38" i="81"/>
  <c r="I67" i="81"/>
  <c r="N55" i="66"/>
  <c r="P91" i="46"/>
  <c r="K62" i="81"/>
  <c r="D33" i="81"/>
  <c r="E96" i="83"/>
  <c r="P88" i="83"/>
  <c r="P82" i="48"/>
  <c r="J62" i="81"/>
  <c r="P83" i="48"/>
  <c r="P79" i="48"/>
  <c r="P30" i="48"/>
  <c r="P91" i="83"/>
  <c r="P87" i="83"/>
  <c r="P92" i="46"/>
  <c r="P88" i="46"/>
  <c r="P94" i="81"/>
  <c r="R16" i="80"/>
  <c r="P96" i="83"/>
  <c r="P89" i="83"/>
  <c r="P20" i="83"/>
  <c r="P93" i="46"/>
  <c r="P89" i="46"/>
  <c r="P87" i="81"/>
  <c r="P59" i="81"/>
  <c r="P60" i="81"/>
  <c r="P90" i="46"/>
  <c r="L95" i="81"/>
  <c r="P68" i="81"/>
  <c r="P71" i="81"/>
  <c r="P78" i="81"/>
  <c r="P79" i="81"/>
  <c r="P84" i="81"/>
  <c r="P89" i="81"/>
  <c r="P90" i="81"/>
  <c r="P91" i="81"/>
  <c r="D62" i="81"/>
  <c r="P45" i="81"/>
  <c r="P46" i="81"/>
  <c r="P47" i="81"/>
  <c r="L32" i="81"/>
  <c r="P17" i="81"/>
  <c r="P21" i="81"/>
  <c r="P25" i="81"/>
  <c r="O16" i="80"/>
  <c r="S7" i="80"/>
  <c r="I18" i="80"/>
  <c r="I17" i="80"/>
  <c r="P47" i="66"/>
  <c r="O55" i="66"/>
  <c r="P46" i="66"/>
  <c r="P81" i="48"/>
  <c r="P80" i="48"/>
  <c r="P29" i="48"/>
  <c r="P49" i="47"/>
  <c r="P90" i="83"/>
  <c r="P85" i="81"/>
  <c r="P88" i="81"/>
  <c r="P77" i="81"/>
  <c r="F61" i="81"/>
  <c r="P48" i="81"/>
  <c r="P43" i="81"/>
  <c r="P44" i="81"/>
  <c r="P52" i="81"/>
  <c r="P33" i="81"/>
  <c r="P7" i="81"/>
  <c r="P9" i="81"/>
  <c r="P12" i="81"/>
  <c r="P26" i="81"/>
  <c r="P27" i="81"/>
  <c r="P29" i="81"/>
  <c r="S11" i="80"/>
  <c r="P87" i="36"/>
  <c r="P73" i="47"/>
  <c r="P84" i="47"/>
  <c r="L95" i="83"/>
  <c r="P70" i="83"/>
  <c r="P74" i="83"/>
  <c r="P84" i="83"/>
  <c r="F95" i="83"/>
  <c r="J62" i="83"/>
  <c r="K62" i="83"/>
  <c r="P79" i="83"/>
  <c r="O95" i="83"/>
  <c r="P5" i="83"/>
  <c r="P37" i="83" s="1"/>
  <c r="P66" i="83" s="1"/>
  <c r="P40" i="83"/>
  <c r="P43" i="83"/>
  <c r="P62" i="83"/>
  <c r="D6" i="83"/>
  <c r="H6" i="83"/>
  <c r="P28" i="83"/>
  <c r="P29" i="83"/>
  <c r="P33" i="83"/>
  <c r="P68" i="83"/>
  <c r="P71" i="83"/>
  <c r="P78" i="83"/>
  <c r="P76" i="83"/>
  <c r="P80" i="83"/>
  <c r="P81" i="83"/>
  <c r="P82" i="83"/>
  <c r="P85" i="83"/>
  <c r="P83" i="83"/>
  <c r="P86" i="83"/>
  <c r="O32" i="83"/>
  <c r="P69" i="83"/>
  <c r="P53" i="83"/>
  <c r="P72" i="83"/>
  <c r="P73" i="83"/>
  <c r="J95" i="83"/>
  <c r="P12" i="83"/>
  <c r="P21" i="83"/>
  <c r="P26" i="83"/>
  <c r="P27" i="83"/>
  <c r="P77" i="83"/>
  <c r="P39" i="83"/>
  <c r="P44" i="83"/>
  <c r="P46" i="83"/>
  <c r="P48" i="83"/>
  <c r="P51" i="83"/>
  <c r="N61" i="83"/>
  <c r="P49" i="83"/>
  <c r="P52" i="83"/>
  <c r="P54" i="83"/>
  <c r="P50" i="83"/>
  <c r="F61" i="83"/>
  <c r="P41" i="83"/>
  <c r="P42" i="83"/>
  <c r="P45" i="83"/>
  <c r="P47" i="83"/>
  <c r="E61" i="83"/>
  <c r="E62" i="83" s="1"/>
  <c r="J33" i="83"/>
  <c r="D33" i="83"/>
  <c r="P7" i="83"/>
  <c r="P8" i="83"/>
  <c r="P9" i="83"/>
  <c r="P13" i="83"/>
  <c r="P14" i="83"/>
  <c r="P17" i="83"/>
  <c r="P24" i="83"/>
  <c r="P25" i="83"/>
  <c r="P30" i="83"/>
  <c r="P15" i="83"/>
  <c r="P16" i="83"/>
  <c r="F32" i="83"/>
  <c r="P18" i="83"/>
  <c r="P19" i="83"/>
  <c r="N32" i="83"/>
  <c r="P23" i="83"/>
  <c r="P10" i="83"/>
  <c r="P11" i="83"/>
  <c r="P31" i="83"/>
  <c r="P96" i="81"/>
  <c r="D96" i="81"/>
  <c r="O95" i="81"/>
  <c r="P69" i="81"/>
  <c r="P72" i="81"/>
  <c r="P73" i="81"/>
  <c r="P75" i="81"/>
  <c r="P76" i="81"/>
  <c r="P82" i="81"/>
  <c r="K95" i="81"/>
  <c r="F95" i="81"/>
  <c r="P80" i="81"/>
  <c r="P86" i="81"/>
  <c r="P92" i="81"/>
  <c r="P93" i="81"/>
  <c r="N95" i="81"/>
  <c r="P81" i="81"/>
  <c r="P70" i="81"/>
  <c r="P74" i="81"/>
  <c r="P83" i="81"/>
  <c r="P62" i="81"/>
  <c r="P39" i="81"/>
  <c r="P40" i="81"/>
  <c r="P49" i="81"/>
  <c r="P50" i="81"/>
  <c r="P58" i="81"/>
  <c r="N61" i="81"/>
  <c r="O61" i="81"/>
  <c r="P41" i="81"/>
  <c r="P42" i="81"/>
  <c r="P51" i="81"/>
  <c r="E61" i="81"/>
  <c r="E62" i="81" s="1"/>
  <c r="F32" i="81"/>
  <c r="P13" i="81"/>
  <c r="P18" i="81"/>
  <c r="P19" i="81"/>
  <c r="P20" i="81"/>
  <c r="P22" i="81"/>
  <c r="P23" i="81"/>
  <c r="P24" i="81"/>
  <c r="P30" i="81"/>
  <c r="P31" i="81"/>
  <c r="P14" i="81"/>
  <c r="P15" i="81"/>
  <c r="P16" i="81"/>
  <c r="N32" i="81"/>
  <c r="P28" i="81"/>
  <c r="O32" i="81"/>
  <c r="P8" i="81"/>
  <c r="P10" i="81"/>
  <c r="P11" i="81"/>
  <c r="S15" i="80"/>
  <c r="O17" i="80"/>
  <c r="S8" i="80"/>
  <c r="S9" i="80"/>
  <c r="Q16" i="80"/>
  <c r="S10" i="80"/>
  <c r="S12" i="80"/>
  <c r="S13" i="80"/>
  <c r="S14" i="80"/>
  <c r="Q18" i="80"/>
  <c r="R18" i="80"/>
  <c r="Q17" i="80"/>
  <c r="C38" i="83"/>
  <c r="O38" i="83"/>
  <c r="L61" i="83"/>
  <c r="E67" i="83"/>
  <c r="E6" i="83"/>
  <c r="I6" i="83" s="1"/>
  <c r="K32" i="83"/>
  <c r="K33" i="83" s="1"/>
  <c r="D38" i="83"/>
  <c r="D61" i="83"/>
  <c r="D62" i="83" s="1"/>
  <c r="H67" i="83"/>
  <c r="L32" i="83"/>
  <c r="E38" i="83"/>
  <c r="O61" i="83"/>
  <c r="I67" i="83"/>
  <c r="H38" i="83"/>
  <c r="J67" i="83"/>
  <c r="J6" i="83"/>
  <c r="E32" i="83"/>
  <c r="E33" i="83" s="1"/>
  <c r="I38" i="83"/>
  <c r="K67" i="83"/>
  <c r="D95" i="83"/>
  <c r="D96" i="83" s="1"/>
  <c r="N95" i="83"/>
  <c r="K6" i="83"/>
  <c r="J38" i="83"/>
  <c r="B67" i="83"/>
  <c r="N67" i="83"/>
  <c r="N6" i="83"/>
  <c r="K38" i="83"/>
  <c r="C67" i="83"/>
  <c r="O67" i="83"/>
  <c r="B38" i="83"/>
  <c r="N38" i="83"/>
  <c r="J32" i="81"/>
  <c r="J33" i="81" s="1"/>
  <c r="C38" i="81"/>
  <c r="O38" i="81"/>
  <c r="L61" i="81"/>
  <c r="E67" i="81"/>
  <c r="E6" i="81"/>
  <c r="I6" i="81" s="1"/>
  <c r="K32" i="81"/>
  <c r="K33" i="81" s="1"/>
  <c r="J95" i="81"/>
  <c r="E32" i="81"/>
  <c r="E33" i="81" s="1"/>
  <c r="L37" i="81"/>
  <c r="I38" i="81"/>
  <c r="K67" i="81"/>
  <c r="K6" i="81"/>
  <c r="E95" i="81"/>
  <c r="E96" i="81" s="1"/>
  <c r="K38" i="81"/>
  <c r="C67" i="81"/>
  <c r="O67" i="81"/>
  <c r="H16" i="80"/>
  <c r="I16" i="80"/>
  <c r="R17" i="80"/>
  <c r="N18" i="80"/>
  <c r="O18" i="80"/>
  <c r="N17" i="80"/>
  <c r="H18" i="80"/>
  <c r="D68" i="36"/>
  <c r="E68" i="36"/>
  <c r="D69" i="36"/>
  <c r="E69" i="36"/>
  <c r="D70" i="36"/>
  <c r="E70" i="36"/>
  <c r="D71" i="36"/>
  <c r="E71" i="36"/>
  <c r="D72" i="36"/>
  <c r="E72" i="36"/>
  <c r="D73" i="36"/>
  <c r="E73" i="36"/>
  <c r="D74" i="36"/>
  <c r="E74" i="36"/>
  <c r="D75" i="36"/>
  <c r="E75" i="36"/>
  <c r="D76" i="36"/>
  <c r="E76" i="36"/>
  <c r="D77" i="36"/>
  <c r="E77" i="36"/>
  <c r="D78" i="36"/>
  <c r="E78" i="36"/>
  <c r="D79" i="36"/>
  <c r="E79" i="36"/>
  <c r="D80" i="36"/>
  <c r="E80" i="36"/>
  <c r="D81" i="36"/>
  <c r="E81" i="36"/>
  <c r="D82" i="36"/>
  <c r="E82" i="36"/>
  <c r="D83" i="36"/>
  <c r="E83" i="36"/>
  <c r="D84" i="36"/>
  <c r="E84" i="36"/>
  <c r="D85" i="36"/>
  <c r="E85" i="36"/>
  <c r="D86" i="36"/>
  <c r="E86" i="36"/>
  <c r="D87" i="36"/>
  <c r="E87" i="36"/>
  <c r="D88" i="36"/>
  <c r="E88" i="36"/>
  <c r="D89" i="36"/>
  <c r="E89" i="36"/>
  <c r="D90" i="36"/>
  <c r="E90" i="36"/>
  <c r="D91" i="36"/>
  <c r="E91" i="36"/>
  <c r="D92" i="36"/>
  <c r="E92" i="36"/>
  <c r="D93" i="36"/>
  <c r="E93" i="36"/>
  <c r="D94" i="36"/>
  <c r="E94" i="36"/>
  <c r="B95" i="3"/>
  <c r="C95" i="3"/>
  <c r="P55" i="66" l="1"/>
  <c r="S16" i="80"/>
  <c r="S18" i="80"/>
  <c r="P95" i="83"/>
  <c r="P61" i="83"/>
  <c r="P32" i="83"/>
  <c r="P95" i="81"/>
  <c r="P61" i="81"/>
  <c r="P32" i="81"/>
  <c r="S17" i="80"/>
  <c r="L5" i="70"/>
  <c r="P5" i="70" s="1"/>
  <c r="N4" i="69"/>
  <c r="R4" i="69" s="1"/>
  <c r="N4" i="67"/>
  <c r="R4" i="67" s="1"/>
  <c r="F37" i="66"/>
  <c r="L37" i="66" s="1"/>
  <c r="L5" i="66"/>
  <c r="P5" i="66" s="1"/>
  <c r="N4" i="65"/>
  <c r="R4" i="65" s="1"/>
  <c r="O5" i="74"/>
  <c r="S5" i="74" s="1"/>
  <c r="P5" i="47"/>
  <c r="L5" i="47"/>
  <c r="S5" i="73"/>
  <c r="O5" i="73"/>
  <c r="L5" i="46"/>
  <c r="P5" i="46" s="1"/>
  <c r="O5" i="72"/>
  <c r="S5" i="72" s="1"/>
  <c r="F37" i="36"/>
  <c r="L37" i="36" s="1"/>
  <c r="P5" i="36"/>
  <c r="L5" i="36"/>
  <c r="O5" i="71"/>
  <c r="S5" i="71" s="1"/>
  <c r="F37" i="3"/>
  <c r="L37" i="3" s="1"/>
  <c r="P37" i="3" s="1"/>
  <c r="L5" i="3"/>
  <c r="P5" i="3" s="1"/>
  <c r="O5" i="34"/>
  <c r="S5" i="34" s="1"/>
  <c r="G45" i="2"/>
  <c r="M45" i="2" s="1"/>
  <c r="F66" i="36" l="1"/>
  <c r="L66" i="36" s="1"/>
  <c r="F66" i="3"/>
  <c r="L66" i="3" s="1"/>
  <c r="P66" i="3" s="1"/>
  <c r="H61" i="36" l="1"/>
  <c r="I61" i="36"/>
  <c r="N84" i="48" l="1"/>
  <c r="O84" i="48"/>
  <c r="L82" i="48"/>
  <c r="L84" i="48"/>
  <c r="F82" i="48"/>
  <c r="F84" i="48"/>
  <c r="P84" i="48" l="1"/>
  <c r="B95" i="36"/>
  <c r="C95" i="36"/>
  <c r="L37" i="70" l="1"/>
  <c r="L66" i="70" s="1"/>
  <c r="F37" i="70"/>
  <c r="F66" i="70" s="1"/>
  <c r="L37" i="68"/>
  <c r="L66" i="68" s="1"/>
  <c r="F37" i="68"/>
  <c r="F66" i="68" s="1"/>
  <c r="L60" i="66"/>
  <c r="F60" i="66"/>
  <c r="L37" i="48"/>
  <c r="L66" i="48" s="1"/>
  <c r="F37" i="48"/>
  <c r="F66" i="48" s="1"/>
  <c r="L37" i="47"/>
  <c r="L66" i="47" s="1"/>
  <c r="F37" i="47"/>
  <c r="F66" i="47" s="1"/>
  <c r="L37" i="46"/>
  <c r="L66" i="46" s="1"/>
  <c r="F37" i="46"/>
  <c r="F66" i="46" s="1"/>
  <c r="K7" i="46"/>
  <c r="K8" i="46"/>
  <c r="K9" i="46"/>
  <c r="K10" i="46"/>
  <c r="K11" i="46"/>
  <c r="K12" i="46"/>
  <c r="K13" i="46"/>
  <c r="K14" i="46"/>
  <c r="K15" i="46"/>
  <c r="K16" i="46"/>
  <c r="K17" i="46"/>
  <c r="K18" i="46"/>
  <c r="K19" i="46"/>
  <c r="K20" i="46"/>
  <c r="K21" i="46"/>
  <c r="K22" i="46"/>
  <c r="K23" i="46"/>
  <c r="K24" i="46"/>
  <c r="K25" i="46"/>
  <c r="K26" i="46"/>
  <c r="K27" i="46"/>
  <c r="K28" i="46"/>
  <c r="K29" i="46"/>
  <c r="K30" i="46"/>
  <c r="K31" i="46"/>
  <c r="K39" i="46"/>
  <c r="K40" i="46"/>
  <c r="K41" i="46"/>
  <c r="K42" i="46"/>
  <c r="K43" i="46"/>
  <c r="K44" i="46"/>
  <c r="K45" i="46"/>
  <c r="K46" i="46"/>
  <c r="K47" i="46"/>
  <c r="K48" i="46"/>
  <c r="K49" i="46"/>
  <c r="K50" i="46"/>
  <c r="K51" i="46"/>
  <c r="K52" i="46"/>
  <c r="K53" i="46"/>
  <c r="K54" i="46"/>
  <c r="K55" i="46"/>
  <c r="K56" i="46"/>
  <c r="K57" i="46"/>
  <c r="K58" i="46"/>
  <c r="K59" i="46"/>
  <c r="K60" i="46"/>
  <c r="K70" i="46"/>
  <c r="K71" i="46"/>
  <c r="K72" i="46"/>
  <c r="K73" i="46"/>
  <c r="K74" i="46"/>
  <c r="K75" i="46"/>
  <c r="K76" i="46"/>
  <c r="K77" i="46"/>
  <c r="K78" i="46"/>
  <c r="K79" i="46"/>
  <c r="K80" i="46"/>
  <c r="K81" i="46"/>
  <c r="K82" i="46"/>
  <c r="K83" i="46"/>
  <c r="K84" i="46"/>
  <c r="K85" i="46"/>
  <c r="K86" i="46"/>
  <c r="K87" i="46"/>
  <c r="K88" i="46"/>
  <c r="K89" i="46"/>
  <c r="K90" i="46"/>
  <c r="K91" i="46"/>
  <c r="K92" i="46"/>
  <c r="K93" i="46"/>
  <c r="K94" i="46"/>
  <c r="K96" i="46"/>
  <c r="L38" i="3"/>
  <c r="F38" i="3"/>
  <c r="F67" i="3" s="1"/>
  <c r="G8" i="71"/>
  <c r="H8" i="71"/>
  <c r="G9" i="71"/>
  <c r="H9" i="71"/>
  <c r="G10" i="71"/>
  <c r="H10" i="71"/>
  <c r="G12" i="71"/>
  <c r="H12" i="71"/>
  <c r="G13" i="71"/>
  <c r="H13" i="71"/>
  <c r="G14" i="71"/>
  <c r="H14" i="71"/>
  <c r="M8" i="71"/>
  <c r="M9" i="71"/>
  <c r="M10" i="71"/>
  <c r="M12" i="71"/>
  <c r="M13" i="71"/>
  <c r="M14" i="71"/>
  <c r="B32" i="47" l="1"/>
  <c r="C32" i="47"/>
  <c r="J68" i="47" l="1"/>
  <c r="J69" i="47"/>
  <c r="J70" i="47"/>
  <c r="J71" i="47"/>
  <c r="J72" i="47"/>
  <c r="J73" i="47"/>
  <c r="J74" i="47"/>
  <c r="J75" i="47"/>
  <c r="J76" i="47"/>
  <c r="J77" i="47"/>
  <c r="J78" i="47"/>
  <c r="J79" i="47"/>
  <c r="J80" i="47"/>
  <c r="J81" i="47"/>
  <c r="J82" i="47"/>
  <c r="J83" i="47"/>
  <c r="J84" i="47"/>
  <c r="J85" i="47"/>
  <c r="J86" i="47"/>
  <c r="J87" i="47"/>
  <c r="J88" i="47"/>
  <c r="J89" i="47"/>
  <c r="J90" i="47"/>
  <c r="J91" i="47"/>
  <c r="J92" i="47"/>
  <c r="J93" i="47"/>
  <c r="J94" i="47"/>
  <c r="N32" i="48" l="1"/>
  <c r="O32" i="48"/>
  <c r="L32" i="48"/>
  <c r="F32" i="70"/>
  <c r="P32" i="48" l="1"/>
  <c r="I32" i="46" l="1"/>
  <c r="K32" i="46" s="1"/>
  <c r="K33" i="46" s="1"/>
  <c r="H32" i="46"/>
  <c r="N42" i="66" l="1"/>
  <c r="O42" i="66"/>
  <c r="N43" i="66"/>
  <c r="O43" i="66"/>
  <c r="N44" i="66"/>
  <c r="O44" i="66"/>
  <c r="N45" i="66"/>
  <c r="O45" i="66"/>
  <c r="L42" i="66"/>
  <c r="L43" i="66"/>
  <c r="L44" i="66"/>
  <c r="L45" i="66"/>
  <c r="F42" i="66"/>
  <c r="F43" i="66"/>
  <c r="F44" i="66"/>
  <c r="L60" i="47"/>
  <c r="F60" i="47"/>
  <c r="P43" i="66" l="1"/>
  <c r="P45" i="66"/>
  <c r="P44" i="66"/>
  <c r="P42" i="66"/>
  <c r="D63" i="66" l="1"/>
  <c r="D64" i="66"/>
  <c r="D65" i="66"/>
  <c r="D66" i="66"/>
  <c r="D67" i="66"/>
  <c r="D68" i="66"/>
  <c r="D69" i="66"/>
  <c r="D70" i="66"/>
  <c r="D71" i="66"/>
  <c r="D72" i="66"/>
  <c r="D73" i="66"/>
  <c r="D74" i="66"/>
  <c r="D75" i="66"/>
  <c r="D76" i="66"/>
  <c r="D77" i="66"/>
  <c r="D78" i="66"/>
  <c r="D79" i="66"/>
  <c r="D80" i="66"/>
  <c r="D81" i="66"/>
  <c r="D82" i="66"/>
  <c r="F45" i="66"/>
  <c r="L55" i="48"/>
  <c r="N55" i="48"/>
  <c r="O55" i="48"/>
  <c r="L56" i="48"/>
  <c r="N56" i="48"/>
  <c r="O56" i="48"/>
  <c r="F55" i="48"/>
  <c r="F56" i="48"/>
  <c r="N28" i="48"/>
  <c r="O28" i="48"/>
  <c r="L28" i="48"/>
  <c r="F28" i="48"/>
  <c r="N81" i="47"/>
  <c r="O81" i="47"/>
  <c r="N82" i="47"/>
  <c r="O82" i="47"/>
  <c r="N83" i="47"/>
  <c r="O83" i="47"/>
  <c r="N85" i="47"/>
  <c r="O85" i="47"/>
  <c r="N86" i="47"/>
  <c r="O86" i="47"/>
  <c r="N87" i="47"/>
  <c r="O87" i="47"/>
  <c r="L81" i="47"/>
  <c r="L82" i="47"/>
  <c r="L83" i="47"/>
  <c r="L85" i="47"/>
  <c r="L86" i="47"/>
  <c r="L87" i="47"/>
  <c r="F81" i="47"/>
  <c r="F82" i="47"/>
  <c r="F83" i="47"/>
  <c r="F85" i="47"/>
  <c r="F86" i="47"/>
  <c r="F87" i="47"/>
  <c r="L56" i="47"/>
  <c r="N56" i="47"/>
  <c r="O56" i="47"/>
  <c r="F56" i="47"/>
  <c r="F59" i="47"/>
  <c r="N31" i="47"/>
  <c r="O31" i="47"/>
  <c r="L31" i="47"/>
  <c r="F31" i="47"/>
  <c r="L82" i="46"/>
  <c r="N82" i="46"/>
  <c r="O82" i="46"/>
  <c r="L83" i="46"/>
  <c r="N83" i="46"/>
  <c r="O83" i="46"/>
  <c r="L84" i="46"/>
  <c r="N84" i="46"/>
  <c r="O84" i="46"/>
  <c r="L85" i="46"/>
  <c r="N85" i="46"/>
  <c r="O85" i="46"/>
  <c r="L86" i="46"/>
  <c r="N86" i="46"/>
  <c r="O86" i="46"/>
  <c r="L87" i="46"/>
  <c r="N87" i="46"/>
  <c r="O87" i="46"/>
  <c r="L93" i="46"/>
  <c r="F82" i="46"/>
  <c r="F83" i="46"/>
  <c r="F84" i="46"/>
  <c r="F85" i="46"/>
  <c r="F86" i="46"/>
  <c r="F87" i="46"/>
  <c r="N59" i="46"/>
  <c r="O59" i="46"/>
  <c r="L59" i="46"/>
  <c r="F59" i="46"/>
  <c r="N88" i="36"/>
  <c r="O88" i="36"/>
  <c r="N89" i="36"/>
  <c r="O89" i="36"/>
  <c r="N90" i="36"/>
  <c r="O90" i="36"/>
  <c r="N91" i="36"/>
  <c r="O91" i="36"/>
  <c r="N92" i="36"/>
  <c r="O92" i="36"/>
  <c r="L88" i="36"/>
  <c r="L89" i="36"/>
  <c r="L90" i="36"/>
  <c r="L91" i="36"/>
  <c r="L92" i="36"/>
  <c r="F88" i="36"/>
  <c r="F89" i="36"/>
  <c r="F90" i="36"/>
  <c r="F91" i="36"/>
  <c r="F92" i="36"/>
  <c r="L89" i="3"/>
  <c r="N89" i="3"/>
  <c r="O89" i="3"/>
  <c r="L90" i="3"/>
  <c r="N90" i="3"/>
  <c r="O90" i="3"/>
  <c r="L91" i="3"/>
  <c r="N91" i="3"/>
  <c r="O91" i="3"/>
  <c r="L92" i="3"/>
  <c r="N92" i="3"/>
  <c r="O92" i="3"/>
  <c r="L94" i="3"/>
  <c r="F89" i="3"/>
  <c r="F90" i="3"/>
  <c r="F91" i="3"/>
  <c r="F92" i="3"/>
  <c r="F94" i="3"/>
  <c r="G7" i="71" l="1"/>
  <c r="G11" i="71"/>
  <c r="H7" i="71"/>
  <c r="H11" i="71"/>
  <c r="M7" i="71"/>
  <c r="M11" i="71"/>
  <c r="P31" i="47"/>
  <c r="P56" i="48"/>
  <c r="P28" i="48"/>
  <c r="P56" i="47"/>
  <c r="P86" i="46"/>
  <c r="P84" i="46"/>
  <c r="P82" i="46"/>
  <c r="P92" i="36"/>
  <c r="P90" i="36"/>
  <c r="P89" i="36"/>
  <c r="P88" i="36"/>
  <c r="P92" i="3"/>
  <c r="P90" i="3"/>
  <c r="P55" i="48"/>
  <c r="P86" i="47"/>
  <c r="P85" i="47"/>
  <c r="P82" i="47"/>
  <c r="P81" i="47"/>
  <c r="P87" i="46"/>
  <c r="P85" i="46"/>
  <c r="P83" i="46"/>
  <c r="P59" i="46"/>
  <c r="P89" i="3"/>
  <c r="P91" i="3"/>
  <c r="P91" i="36"/>
  <c r="P87" i="47"/>
  <c r="P83" i="47"/>
  <c r="N54" i="48" l="1"/>
  <c r="O54" i="48"/>
  <c r="L54" i="48"/>
  <c r="F54" i="48"/>
  <c r="P54" i="48" l="1"/>
  <c r="I61" i="3" l="1"/>
  <c r="K95" i="46" l="1"/>
  <c r="H61" i="3" l="1"/>
  <c r="K88" i="47" l="1"/>
  <c r="L57" i="46" l="1"/>
  <c r="N57" i="46"/>
  <c r="O57" i="46"/>
  <c r="L58" i="46"/>
  <c r="N58" i="46"/>
  <c r="O58" i="46"/>
  <c r="F57" i="46"/>
  <c r="F58" i="46"/>
  <c r="P58" i="46" l="1"/>
  <c r="P57" i="46"/>
  <c r="N43" i="47" l="1"/>
  <c r="O43" i="47"/>
  <c r="N44" i="47"/>
  <c r="O44" i="47"/>
  <c r="N45" i="47"/>
  <c r="O45" i="47"/>
  <c r="N46" i="47"/>
  <c r="O46" i="47"/>
  <c r="N47" i="47"/>
  <c r="O47" i="47"/>
  <c r="N48" i="47"/>
  <c r="O48" i="47"/>
  <c r="N50" i="47"/>
  <c r="O50" i="47"/>
  <c r="L44" i="47"/>
  <c r="L45" i="47"/>
  <c r="L46" i="47"/>
  <c r="L47" i="47"/>
  <c r="L48" i="47"/>
  <c r="L50" i="47"/>
  <c r="F44" i="47"/>
  <c r="F45" i="47"/>
  <c r="F46" i="47"/>
  <c r="F47" i="47"/>
  <c r="F48" i="47"/>
  <c r="F50" i="47"/>
  <c r="F53" i="47"/>
  <c r="N30" i="47"/>
  <c r="O30" i="47"/>
  <c r="L30" i="47"/>
  <c r="F30" i="47"/>
  <c r="L94" i="46"/>
  <c r="N94" i="46"/>
  <c r="O94" i="46"/>
  <c r="F94" i="46"/>
  <c r="P45" i="47" l="1"/>
  <c r="P47" i="47"/>
  <c r="P46" i="47"/>
  <c r="P30" i="47"/>
  <c r="P50" i="47"/>
  <c r="P43" i="47"/>
  <c r="P48" i="47"/>
  <c r="P44" i="47"/>
  <c r="P94" i="46"/>
  <c r="D68" i="70" l="1"/>
  <c r="D69" i="70"/>
  <c r="D70" i="70"/>
  <c r="D71" i="70"/>
  <c r="D72" i="70"/>
  <c r="D73" i="70"/>
  <c r="D74" i="70"/>
  <c r="D75" i="70"/>
  <c r="D76" i="70"/>
  <c r="D77" i="70"/>
  <c r="D78" i="70"/>
  <c r="D92" i="70"/>
  <c r="D94" i="70"/>
  <c r="L71" i="70"/>
  <c r="L77" i="47"/>
  <c r="N77" i="47"/>
  <c r="O77" i="47"/>
  <c r="L78" i="47"/>
  <c r="N78" i="47"/>
  <c r="O78" i="47"/>
  <c r="L79" i="47"/>
  <c r="N79" i="47"/>
  <c r="O79" i="47"/>
  <c r="L80" i="47"/>
  <c r="N80" i="47"/>
  <c r="O80" i="47"/>
  <c r="F77" i="47"/>
  <c r="F78" i="47"/>
  <c r="F79" i="47"/>
  <c r="F80" i="47"/>
  <c r="N25" i="47"/>
  <c r="O25" i="47"/>
  <c r="N26" i="47"/>
  <c r="O26" i="47"/>
  <c r="N27" i="47"/>
  <c r="O27" i="47"/>
  <c r="N28" i="47"/>
  <c r="O28" i="47"/>
  <c r="N29" i="47"/>
  <c r="O29" i="47"/>
  <c r="L25" i="47"/>
  <c r="L26" i="47"/>
  <c r="L27" i="47"/>
  <c r="L28" i="47"/>
  <c r="L29" i="47"/>
  <c r="F27" i="47"/>
  <c r="F28" i="47"/>
  <c r="F29" i="47"/>
  <c r="F25" i="47"/>
  <c r="F26" i="47"/>
  <c r="D7" i="47"/>
  <c r="E7" i="47"/>
  <c r="D8" i="47"/>
  <c r="E8" i="47"/>
  <c r="D9" i="47"/>
  <c r="E9" i="47"/>
  <c r="D10" i="47"/>
  <c r="E10" i="47"/>
  <c r="D11" i="47"/>
  <c r="E11" i="47"/>
  <c r="D12" i="47"/>
  <c r="E12" i="47"/>
  <c r="D13" i="47"/>
  <c r="E13" i="47"/>
  <c r="D14" i="47"/>
  <c r="E14" i="47"/>
  <c r="D15" i="47"/>
  <c r="E15" i="47"/>
  <c r="D16" i="47"/>
  <c r="E16" i="47"/>
  <c r="D17" i="47"/>
  <c r="E17" i="47"/>
  <c r="D18" i="47"/>
  <c r="E18" i="47"/>
  <c r="D19" i="47"/>
  <c r="E19" i="47"/>
  <c r="D20" i="47"/>
  <c r="E20" i="47"/>
  <c r="D21" i="47"/>
  <c r="E21" i="47"/>
  <c r="D22" i="47"/>
  <c r="E22" i="47"/>
  <c r="D23" i="47"/>
  <c r="E23" i="47"/>
  <c r="D24" i="47"/>
  <c r="E24" i="47"/>
  <c r="D25" i="47"/>
  <c r="E25" i="47"/>
  <c r="D26" i="47"/>
  <c r="E26" i="47"/>
  <c r="D27" i="47"/>
  <c r="E27" i="47"/>
  <c r="D28" i="47"/>
  <c r="E28" i="47"/>
  <c r="D29" i="47"/>
  <c r="E29" i="47"/>
  <c r="D30" i="47"/>
  <c r="E30" i="47"/>
  <c r="D31" i="47"/>
  <c r="E31" i="47"/>
  <c r="L76" i="46"/>
  <c r="N76" i="46"/>
  <c r="O76" i="46"/>
  <c r="L77" i="46"/>
  <c r="N77" i="46"/>
  <c r="O77" i="46"/>
  <c r="L78" i="46"/>
  <c r="N78" i="46"/>
  <c r="O78" i="46"/>
  <c r="L79" i="46"/>
  <c r="N79" i="46"/>
  <c r="O79" i="46"/>
  <c r="L80" i="46"/>
  <c r="N80" i="46"/>
  <c r="O80" i="46"/>
  <c r="L81" i="46"/>
  <c r="N81" i="46"/>
  <c r="O81" i="46"/>
  <c r="F76" i="46"/>
  <c r="F77" i="46"/>
  <c r="F78" i="46"/>
  <c r="F79" i="46"/>
  <c r="F80" i="46"/>
  <c r="F81" i="46"/>
  <c r="N24" i="46"/>
  <c r="O24" i="46"/>
  <c r="N25" i="46"/>
  <c r="O25" i="46"/>
  <c r="N26" i="46"/>
  <c r="O26" i="46"/>
  <c r="N27" i="46"/>
  <c r="O27" i="46"/>
  <c r="L24" i="46"/>
  <c r="L25" i="46"/>
  <c r="F24" i="46"/>
  <c r="F25" i="46"/>
  <c r="N84" i="36"/>
  <c r="O84" i="36"/>
  <c r="N85" i="36"/>
  <c r="O85" i="36"/>
  <c r="N86" i="36"/>
  <c r="O86" i="36"/>
  <c r="L84" i="36"/>
  <c r="L85" i="36"/>
  <c r="F84" i="36"/>
  <c r="F85" i="36"/>
  <c r="F86" i="36"/>
  <c r="N87" i="3"/>
  <c r="O87" i="3"/>
  <c r="N88" i="3"/>
  <c r="O88" i="3"/>
  <c r="L87" i="3"/>
  <c r="L88" i="3"/>
  <c r="F87" i="3"/>
  <c r="F88" i="3"/>
  <c r="P29" i="47" l="1"/>
  <c r="P25" i="47"/>
  <c r="P24" i="46"/>
  <c r="P84" i="36"/>
  <c r="F61" i="68"/>
  <c r="P26" i="46"/>
  <c r="P25" i="46"/>
  <c r="P87" i="3"/>
  <c r="N61" i="68"/>
  <c r="O61" i="68"/>
  <c r="P77" i="47"/>
  <c r="P27" i="47"/>
  <c r="P26" i="47"/>
  <c r="P28" i="47"/>
  <c r="P76" i="46"/>
  <c r="P79" i="46"/>
  <c r="P77" i="46"/>
  <c r="P27" i="46"/>
  <c r="P86" i="36"/>
  <c r="P85" i="36"/>
  <c r="P88" i="3"/>
  <c r="L61" i="68"/>
  <c r="P79" i="47"/>
  <c r="P78" i="47"/>
  <c r="P80" i="47"/>
  <c r="P81" i="46"/>
  <c r="P80" i="46"/>
  <c r="P78" i="46"/>
  <c r="J39" i="68"/>
  <c r="J40" i="68"/>
  <c r="J41" i="68"/>
  <c r="J42" i="68"/>
  <c r="J43" i="68"/>
  <c r="J44" i="68"/>
  <c r="J45" i="68"/>
  <c r="J46" i="68"/>
  <c r="J47" i="68"/>
  <c r="J48" i="68"/>
  <c r="J49" i="68"/>
  <c r="J50" i="68"/>
  <c r="J51" i="68"/>
  <c r="J52" i="68"/>
  <c r="J53" i="68"/>
  <c r="J54" i="68"/>
  <c r="J55" i="68"/>
  <c r="J56" i="68"/>
  <c r="J57" i="68"/>
  <c r="J58" i="68"/>
  <c r="J59" i="68"/>
  <c r="J60" i="68"/>
  <c r="L18" i="74"/>
  <c r="K18" i="74"/>
  <c r="F18" i="74"/>
  <c r="H18" i="74" s="1"/>
  <c r="E18" i="74"/>
  <c r="L17" i="74"/>
  <c r="K17" i="74"/>
  <c r="F17" i="74"/>
  <c r="E17" i="74"/>
  <c r="G17" i="74" s="1"/>
  <c r="L16" i="74"/>
  <c r="K16" i="74"/>
  <c r="F16" i="74"/>
  <c r="H16" i="74" s="1"/>
  <c r="E16" i="74"/>
  <c r="R15" i="74"/>
  <c r="Q15" i="74"/>
  <c r="O15" i="74"/>
  <c r="I15" i="74"/>
  <c r="R14" i="74"/>
  <c r="Q14" i="74"/>
  <c r="O14" i="74"/>
  <c r="N14" i="74"/>
  <c r="M14" i="74"/>
  <c r="I14" i="74"/>
  <c r="H14" i="74"/>
  <c r="G14" i="74"/>
  <c r="R13" i="74"/>
  <c r="Q13" i="74"/>
  <c r="O13" i="74"/>
  <c r="N13" i="74"/>
  <c r="M13" i="74"/>
  <c r="I13" i="74"/>
  <c r="H13" i="74"/>
  <c r="G13" i="74"/>
  <c r="R12" i="74"/>
  <c r="Q12" i="74"/>
  <c r="O12" i="74"/>
  <c r="N12" i="74"/>
  <c r="M12" i="74"/>
  <c r="I12" i="74"/>
  <c r="H12" i="74"/>
  <c r="G12" i="74"/>
  <c r="R11" i="74"/>
  <c r="Q11" i="74"/>
  <c r="O11" i="74"/>
  <c r="N11" i="74"/>
  <c r="M11" i="74"/>
  <c r="I11" i="74"/>
  <c r="H11" i="74"/>
  <c r="G11" i="74"/>
  <c r="R10" i="74"/>
  <c r="Q10" i="74"/>
  <c r="O10" i="74"/>
  <c r="N10" i="74"/>
  <c r="M10" i="74"/>
  <c r="I10" i="74"/>
  <c r="H10" i="74"/>
  <c r="G10" i="74"/>
  <c r="R9" i="74"/>
  <c r="Q9" i="74"/>
  <c r="O9" i="74"/>
  <c r="N9" i="74"/>
  <c r="M9" i="74"/>
  <c r="I9" i="74"/>
  <c r="H9" i="74"/>
  <c r="G9" i="74"/>
  <c r="R8" i="74"/>
  <c r="Q8" i="74"/>
  <c r="O8" i="74"/>
  <c r="N8" i="74"/>
  <c r="M8" i="74"/>
  <c r="I8" i="74"/>
  <c r="H8" i="74"/>
  <c r="G8" i="74"/>
  <c r="R7" i="74"/>
  <c r="Q7" i="74"/>
  <c r="O7" i="74"/>
  <c r="N7" i="74"/>
  <c r="N15" i="74" s="1"/>
  <c r="M7" i="74"/>
  <c r="I7" i="74"/>
  <c r="H7" i="74"/>
  <c r="G7" i="74"/>
  <c r="R6" i="74"/>
  <c r="Q6" i="74"/>
  <c r="L6" i="74"/>
  <c r="K6" i="74"/>
  <c r="H6" i="74"/>
  <c r="N6" i="74" s="1"/>
  <c r="G6" i="74"/>
  <c r="M6" i="74" s="1"/>
  <c r="Q5" i="74"/>
  <c r="M5" i="74"/>
  <c r="K5" i="74"/>
  <c r="G5" i="74"/>
  <c r="L18" i="73"/>
  <c r="K18" i="73"/>
  <c r="F18" i="73"/>
  <c r="E18" i="73"/>
  <c r="G18" i="73" s="1"/>
  <c r="L17" i="73"/>
  <c r="K17" i="73"/>
  <c r="F17" i="73"/>
  <c r="H17" i="73" s="1"/>
  <c r="E17" i="73"/>
  <c r="L16" i="73"/>
  <c r="K16" i="73"/>
  <c r="F16" i="73"/>
  <c r="E16" i="73"/>
  <c r="G16" i="73" s="1"/>
  <c r="R15" i="73"/>
  <c r="Q15" i="73"/>
  <c r="O15" i="73"/>
  <c r="I15" i="73"/>
  <c r="R14" i="73"/>
  <c r="Q14" i="73"/>
  <c r="O14" i="73"/>
  <c r="N14" i="73"/>
  <c r="M14" i="73"/>
  <c r="I14" i="73"/>
  <c r="H14" i="73"/>
  <c r="G14" i="73"/>
  <c r="R13" i="73"/>
  <c r="Q13" i="73"/>
  <c r="O13" i="73"/>
  <c r="N13" i="73"/>
  <c r="M13" i="73"/>
  <c r="I13" i="73"/>
  <c r="H13" i="73"/>
  <c r="G13" i="73"/>
  <c r="R12" i="73"/>
  <c r="Q12" i="73"/>
  <c r="O12" i="73"/>
  <c r="N12" i="73"/>
  <c r="M12" i="73"/>
  <c r="I12" i="73"/>
  <c r="H12" i="73"/>
  <c r="G12" i="73"/>
  <c r="R11" i="73"/>
  <c r="Q11" i="73"/>
  <c r="O11" i="73"/>
  <c r="N11" i="73"/>
  <c r="M11" i="73"/>
  <c r="I11" i="73"/>
  <c r="H11" i="73"/>
  <c r="G11" i="73"/>
  <c r="R10" i="73"/>
  <c r="Q10" i="73"/>
  <c r="O10" i="73"/>
  <c r="N10" i="73"/>
  <c r="M10" i="73"/>
  <c r="I10" i="73"/>
  <c r="H10" i="73"/>
  <c r="G10" i="73"/>
  <c r="R9" i="73"/>
  <c r="Q9" i="73"/>
  <c r="O9" i="73"/>
  <c r="N9" i="73"/>
  <c r="M9" i="73"/>
  <c r="I9" i="73"/>
  <c r="H9" i="73"/>
  <c r="G9" i="73"/>
  <c r="R8" i="73"/>
  <c r="Q8" i="73"/>
  <c r="O8" i="73"/>
  <c r="N8" i="73"/>
  <c r="M8" i="73"/>
  <c r="I8" i="73"/>
  <c r="H8" i="73"/>
  <c r="G8" i="73"/>
  <c r="R7" i="73"/>
  <c r="Q7" i="73"/>
  <c r="O7" i="73"/>
  <c r="N7" i="73"/>
  <c r="M7" i="73"/>
  <c r="I7" i="73"/>
  <c r="H7" i="73"/>
  <c r="H15" i="73" s="1"/>
  <c r="G7" i="73"/>
  <c r="R6" i="73"/>
  <c r="Q6" i="73"/>
  <c r="L6" i="73"/>
  <c r="K6" i="73"/>
  <c r="H6" i="73"/>
  <c r="N6" i="73" s="1"/>
  <c r="G6" i="73"/>
  <c r="M6" i="73" s="1"/>
  <c r="Q5" i="73"/>
  <c r="M5" i="73"/>
  <c r="K5" i="73"/>
  <c r="G5" i="73"/>
  <c r="L18" i="72"/>
  <c r="K18" i="72"/>
  <c r="F18" i="72"/>
  <c r="H18" i="72" s="1"/>
  <c r="E18" i="72"/>
  <c r="L17" i="72"/>
  <c r="K17" i="72"/>
  <c r="F17" i="72"/>
  <c r="E17" i="72"/>
  <c r="G17" i="72" s="1"/>
  <c r="L16" i="72"/>
  <c r="K16" i="72"/>
  <c r="F16" i="72"/>
  <c r="H16" i="72" s="1"/>
  <c r="E16" i="72"/>
  <c r="R15" i="72"/>
  <c r="Q15" i="72"/>
  <c r="O15" i="72"/>
  <c r="I15" i="72"/>
  <c r="N14" i="72"/>
  <c r="M14" i="72"/>
  <c r="H14" i="72"/>
  <c r="G14" i="72"/>
  <c r="R13" i="72"/>
  <c r="Q13" i="72"/>
  <c r="O13" i="72"/>
  <c r="N13" i="72"/>
  <c r="M13" i="72"/>
  <c r="I13" i="72"/>
  <c r="H13" i="72"/>
  <c r="G13" i="72"/>
  <c r="R12" i="72"/>
  <c r="Q12" i="72"/>
  <c r="O12" i="72"/>
  <c r="N12" i="72"/>
  <c r="M12" i="72"/>
  <c r="I12" i="72"/>
  <c r="H12" i="72"/>
  <c r="G12" i="72"/>
  <c r="R11" i="72"/>
  <c r="Q11" i="72"/>
  <c r="O11" i="72"/>
  <c r="N11" i="72"/>
  <c r="M11" i="72"/>
  <c r="I11" i="72"/>
  <c r="H11" i="72"/>
  <c r="G11" i="72"/>
  <c r="R10" i="72"/>
  <c r="Q10" i="72"/>
  <c r="O10" i="72"/>
  <c r="N10" i="72"/>
  <c r="M10" i="72"/>
  <c r="I10" i="72"/>
  <c r="H10" i="72"/>
  <c r="G10" i="72"/>
  <c r="R9" i="72"/>
  <c r="Q9" i="72"/>
  <c r="O9" i="72"/>
  <c r="N9" i="72"/>
  <c r="M9" i="72"/>
  <c r="I9" i="72"/>
  <c r="H9" i="72"/>
  <c r="G9" i="72"/>
  <c r="R8" i="72"/>
  <c r="Q8" i="72"/>
  <c r="O8" i="72"/>
  <c r="N8" i="72"/>
  <c r="M8" i="72"/>
  <c r="I8" i="72"/>
  <c r="H8" i="72"/>
  <c r="G8" i="72"/>
  <c r="R7" i="72"/>
  <c r="Q7" i="72"/>
  <c r="O7" i="72"/>
  <c r="N7" i="72"/>
  <c r="N15" i="72" s="1"/>
  <c r="M7" i="72"/>
  <c r="M15" i="72" s="1"/>
  <c r="I7" i="72"/>
  <c r="H7" i="72"/>
  <c r="G7" i="72"/>
  <c r="G15" i="72" s="1"/>
  <c r="R6" i="72"/>
  <c r="Q6" i="72"/>
  <c r="L6" i="72"/>
  <c r="K6" i="72"/>
  <c r="H6" i="72"/>
  <c r="N6" i="72" s="1"/>
  <c r="G6" i="72"/>
  <c r="M6" i="72" s="1"/>
  <c r="Q5" i="72"/>
  <c r="M5" i="72"/>
  <c r="K5" i="72"/>
  <c r="G5" i="72"/>
  <c r="L18" i="71"/>
  <c r="K18" i="71"/>
  <c r="F18" i="71"/>
  <c r="H18" i="71" s="1"/>
  <c r="E18" i="71"/>
  <c r="L17" i="71"/>
  <c r="K17" i="71"/>
  <c r="F17" i="71"/>
  <c r="E17" i="71"/>
  <c r="G17" i="71" s="1"/>
  <c r="L16" i="71"/>
  <c r="K16" i="71"/>
  <c r="F16" i="71"/>
  <c r="H16" i="71" s="1"/>
  <c r="E16" i="71"/>
  <c r="R15" i="71"/>
  <c r="Q15" i="71"/>
  <c r="O15" i="71"/>
  <c r="I15" i="71"/>
  <c r="R14" i="71"/>
  <c r="Q14" i="71"/>
  <c r="O14" i="71"/>
  <c r="N14" i="71"/>
  <c r="I14" i="71"/>
  <c r="R13" i="71"/>
  <c r="Q13" i="71"/>
  <c r="O13" i="71"/>
  <c r="N13" i="71"/>
  <c r="I13" i="71"/>
  <c r="R12" i="71"/>
  <c r="Q12" i="71"/>
  <c r="O12" i="71"/>
  <c r="N12" i="71"/>
  <c r="I12" i="71"/>
  <c r="R11" i="71"/>
  <c r="Q11" i="71"/>
  <c r="O11" i="71"/>
  <c r="N11" i="71"/>
  <c r="I11" i="71"/>
  <c r="R10" i="71"/>
  <c r="Q10" i="71"/>
  <c r="O10" i="71"/>
  <c r="N10" i="71"/>
  <c r="I10" i="71"/>
  <c r="R9" i="71"/>
  <c r="Q9" i="71"/>
  <c r="O9" i="71"/>
  <c r="N9" i="71"/>
  <c r="I9" i="71"/>
  <c r="R8" i="71"/>
  <c r="Q8" i="71"/>
  <c r="O8" i="71"/>
  <c r="N8" i="71"/>
  <c r="I8" i="71"/>
  <c r="R7" i="71"/>
  <c r="Q7" i="71"/>
  <c r="O7" i="71"/>
  <c r="N7" i="71"/>
  <c r="M15" i="71"/>
  <c r="I7" i="71"/>
  <c r="H15" i="71"/>
  <c r="G15" i="71"/>
  <c r="R6" i="71"/>
  <c r="Q6" i="71"/>
  <c r="L6" i="71"/>
  <c r="K6" i="71"/>
  <c r="H6" i="71"/>
  <c r="N6" i="71" s="1"/>
  <c r="G6" i="71"/>
  <c r="M6" i="71" s="1"/>
  <c r="Q5" i="71"/>
  <c r="M5" i="71"/>
  <c r="K5" i="71"/>
  <c r="G5" i="71"/>
  <c r="N14" i="34"/>
  <c r="M14" i="34"/>
  <c r="N13" i="34"/>
  <c r="M13" i="34"/>
  <c r="N10" i="34"/>
  <c r="M10" i="34"/>
  <c r="N9" i="34"/>
  <c r="M9" i="34"/>
  <c r="N8" i="34"/>
  <c r="M8" i="34"/>
  <c r="H14" i="34"/>
  <c r="G14" i="34"/>
  <c r="H13" i="34"/>
  <c r="G13" i="34"/>
  <c r="H12" i="34"/>
  <c r="G12" i="34"/>
  <c r="H10" i="34"/>
  <c r="H9" i="34"/>
  <c r="H8" i="34"/>
  <c r="G10" i="34"/>
  <c r="G9" i="34"/>
  <c r="G8" i="34"/>
  <c r="L16" i="34"/>
  <c r="N16" i="34" s="1"/>
  <c r="L17" i="34"/>
  <c r="N17" i="34" s="1"/>
  <c r="L18" i="34"/>
  <c r="N18" i="34" s="1"/>
  <c r="K18" i="34"/>
  <c r="M18" i="34" s="1"/>
  <c r="K17" i="34"/>
  <c r="M17" i="34" s="1"/>
  <c r="K16" i="34"/>
  <c r="M16" i="34" s="1"/>
  <c r="F18" i="34"/>
  <c r="H18" i="34" s="1"/>
  <c r="E18" i="34"/>
  <c r="G18" i="34" s="1"/>
  <c r="E17" i="34"/>
  <c r="G17" i="34" s="1"/>
  <c r="E16" i="34"/>
  <c r="G16" i="34" s="1"/>
  <c r="H15" i="74" l="1"/>
  <c r="M15" i="74"/>
  <c r="H15" i="72"/>
  <c r="G15" i="73"/>
  <c r="M15" i="73"/>
  <c r="N15" i="71"/>
  <c r="G15" i="74"/>
  <c r="O17" i="72"/>
  <c r="P61" i="68"/>
  <c r="I16" i="74"/>
  <c r="I18" i="74"/>
  <c r="I16" i="72"/>
  <c r="I18" i="72"/>
  <c r="O16" i="73"/>
  <c r="O18" i="73"/>
  <c r="I17" i="73"/>
  <c r="S7" i="74"/>
  <c r="S9" i="74"/>
  <c r="S11" i="74"/>
  <c r="S13" i="74"/>
  <c r="S8" i="72"/>
  <c r="S10" i="72"/>
  <c r="S12" i="72"/>
  <c r="S15" i="72"/>
  <c r="I17" i="72"/>
  <c r="S7" i="71"/>
  <c r="S9" i="71"/>
  <c r="S11" i="71"/>
  <c r="S13" i="71"/>
  <c r="O17" i="74"/>
  <c r="Q16" i="74"/>
  <c r="Q17" i="74"/>
  <c r="Q18" i="74"/>
  <c r="S8" i="74"/>
  <c r="S10" i="74"/>
  <c r="S12" i="74"/>
  <c r="S14" i="74"/>
  <c r="S15" i="74"/>
  <c r="R16" i="74"/>
  <c r="I17" i="74"/>
  <c r="R18" i="74"/>
  <c r="S8" i="73"/>
  <c r="S10" i="73"/>
  <c r="S12" i="73"/>
  <c r="S14" i="73"/>
  <c r="N15" i="73"/>
  <c r="S15" i="73"/>
  <c r="Q16" i="73"/>
  <c r="Q17" i="73"/>
  <c r="Q18" i="73"/>
  <c r="S7" i="73"/>
  <c r="S9" i="73"/>
  <c r="S11" i="73"/>
  <c r="S13" i="73"/>
  <c r="I16" i="73"/>
  <c r="R17" i="73"/>
  <c r="I18" i="73"/>
  <c r="S7" i="72"/>
  <c r="S9" i="72"/>
  <c r="S11" i="72"/>
  <c r="S13" i="72"/>
  <c r="Q16" i="72"/>
  <c r="Q17" i="72"/>
  <c r="Q18" i="72"/>
  <c r="R16" i="72"/>
  <c r="R18" i="72"/>
  <c r="I16" i="71"/>
  <c r="I18" i="71"/>
  <c r="G16" i="74"/>
  <c r="M16" i="74"/>
  <c r="O16" i="74"/>
  <c r="H17" i="74"/>
  <c r="N17" i="74"/>
  <c r="R17" i="74"/>
  <c r="G18" i="74"/>
  <c r="M18" i="74"/>
  <c r="O18" i="74"/>
  <c r="N16" i="74"/>
  <c r="M17" i="74"/>
  <c r="N18" i="74"/>
  <c r="H16" i="73"/>
  <c r="N16" i="73"/>
  <c r="R16" i="73"/>
  <c r="G17" i="73"/>
  <c r="M17" i="73"/>
  <c r="O17" i="73"/>
  <c r="H18" i="73"/>
  <c r="N18" i="73"/>
  <c r="R18" i="73"/>
  <c r="M16" i="73"/>
  <c r="N17" i="73"/>
  <c r="M18" i="73"/>
  <c r="G16" i="72"/>
  <c r="M16" i="72"/>
  <c r="O16" i="72"/>
  <c r="H17" i="72"/>
  <c r="N17" i="72"/>
  <c r="R17" i="72"/>
  <c r="G18" i="72"/>
  <c r="M18" i="72"/>
  <c r="O18" i="72"/>
  <c r="N16" i="72"/>
  <c r="M17" i="72"/>
  <c r="N18" i="72"/>
  <c r="O17" i="71"/>
  <c r="Q16" i="71"/>
  <c r="Q17" i="71"/>
  <c r="Q18" i="71"/>
  <c r="S8" i="71"/>
  <c r="S10" i="71"/>
  <c r="S12" i="71"/>
  <c r="S14" i="71"/>
  <c r="S15" i="71"/>
  <c r="R16" i="71"/>
  <c r="I17" i="71"/>
  <c r="R18" i="71"/>
  <c r="G16" i="71"/>
  <c r="M16" i="71"/>
  <c r="O16" i="71"/>
  <c r="H17" i="71"/>
  <c r="N17" i="71"/>
  <c r="R17" i="71"/>
  <c r="G18" i="71"/>
  <c r="M18" i="71"/>
  <c r="O18" i="71"/>
  <c r="N16" i="71"/>
  <c r="M17" i="71"/>
  <c r="N18" i="71"/>
  <c r="C67" i="3"/>
  <c r="B67" i="3"/>
  <c r="C38" i="3"/>
  <c r="K38" i="3" s="1"/>
  <c r="B38" i="3"/>
  <c r="J38" i="3" s="1"/>
  <c r="S18" i="74" l="1"/>
  <c r="S16" i="74"/>
  <c r="S18" i="71"/>
  <c r="S18" i="72"/>
  <c r="S18" i="73"/>
  <c r="S16" i="73"/>
  <c r="S16" i="71"/>
  <c r="S17" i="74"/>
  <c r="S17" i="73"/>
  <c r="S16" i="72"/>
  <c r="S17" i="72"/>
  <c r="S17" i="71"/>
  <c r="I13" i="34"/>
  <c r="I14" i="34"/>
  <c r="I9" i="34"/>
  <c r="I10" i="34"/>
  <c r="Q6" i="65" l="1"/>
  <c r="I95" i="68"/>
  <c r="H95" i="68"/>
  <c r="C95" i="68"/>
  <c r="B95" i="68"/>
  <c r="J39" i="66" l="1"/>
  <c r="J40" i="66"/>
  <c r="J41" i="66"/>
  <c r="J42" i="66"/>
  <c r="J43" i="66"/>
  <c r="J44" i="66"/>
  <c r="J45" i="66"/>
  <c r="J46" i="66"/>
  <c r="J47" i="66"/>
  <c r="J48" i="66"/>
  <c r="J49" i="66"/>
  <c r="J50" i="66"/>
  <c r="J51" i="66"/>
  <c r="J52" i="66"/>
  <c r="J53" i="66"/>
  <c r="J54" i="66"/>
  <c r="B66" i="70" l="1"/>
  <c r="K94" i="68" l="1"/>
  <c r="D39" i="66"/>
  <c r="E39" i="66"/>
  <c r="D40" i="66"/>
  <c r="E40" i="66"/>
  <c r="D41" i="66"/>
  <c r="E41" i="66"/>
  <c r="D42" i="66"/>
  <c r="E42" i="66"/>
  <c r="D43" i="66"/>
  <c r="E43" i="66"/>
  <c r="D44" i="66"/>
  <c r="E44" i="66"/>
  <c r="D45" i="66"/>
  <c r="E45" i="66"/>
  <c r="D46" i="66"/>
  <c r="E46" i="66"/>
  <c r="D47" i="66"/>
  <c r="E47" i="66"/>
  <c r="D48" i="66"/>
  <c r="E48" i="66"/>
  <c r="D49" i="66"/>
  <c r="E49" i="66"/>
  <c r="D50" i="66"/>
  <c r="E50" i="66"/>
  <c r="D51" i="66"/>
  <c r="E51" i="66"/>
  <c r="D52" i="66"/>
  <c r="E52" i="66"/>
  <c r="D53" i="66"/>
  <c r="E53" i="66"/>
  <c r="D54" i="66"/>
  <c r="E54" i="66"/>
  <c r="D7" i="66" l="1"/>
  <c r="D8" i="66"/>
  <c r="D9" i="66"/>
  <c r="D10" i="66"/>
  <c r="D11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O96" i="70" l="1"/>
  <c r="N96" i="70"/>
  <c r="L96" i="70"/>
  <c r="K96" i="70"/>
  <c r="J96" i="70"/>
  <c r="F96" i="70"/>
  <c r="K94" i="70"/>
  <c r="J94" i="70"/>
  <c r="E94" i="70"/>
  <c r="K92" i="70"/>
  <c r="J92" i="70"/>
  <c r="E92" i="70"/>
  <c r="K91" i="70"/>
  <c r="J91" i="70"/>
  <c r="K78" i="70"/>
  <c r="J78" i="70"/>
  <c r="E78" i="70"/>
  <c r="K77" i="70"/>
  <c r="J77" i="70"/>
  <c r="E77" i="70"/>
  <c r="K76" i="70"/>
  <c r="J76" i="70"/>
  <c r="E76" i="70"/>
  <c r="K75" i="70"/>
  <c r="J75" i="70"/>
  <c r="E75" i="70"/>
  <c r="K74" i="70"/>
  <c r="J74" i="70"/>
  <c r="E74" i="70"/>
  <c r="K73" i="70"/>
  <c r="J73" i="70"/>
  <c r="E73" i="70"/>
  <c r="K72" i="70"/>
  <c r="J72" i="70"/>
  <c r="E72" i="70"/>
  <c r="K71" i="70"/>
  <c r="J71" i="70"/>
  <c r="E71" i="70"/>
  <c r="O70" i="70"/>
  <c r="N70" i="70"/>
  <c r="L70" i="70"/>
  <c r="K70" i="70"/>
  <c r="J70" i="70"/>
  <c r="F70" i="70"/>
  <c r="E70" i="70"/>
  <c r="O69" i="70"/>
  <c r="N69" i="70"/>
  <c r="L69" i="70"/>
  <c r="K69" i="70"/>
  <c r="J69" i="70"/>
  <c r="F69" i="70"/>
  <c r="E69" i="70"/>
  <c r="O68" i="70"/>
  <c r="N68" i="70"/>
  <c r="L68" i="70"/>
  <c r="K68" i="70"/>
  <c r="J68" i="70"/>
  <c r="F68" i="70"/>
  <c r="O95" i="70" s="1"/>
  <c r="E68" i="70"/>
  <c r="N95" i="70" s="1"/>
  <c r="N66" i="70"/>
  <c r="J66" i="70"/>
  <c r="H66" i="70"/>
  <c r="D66" i="70"/>
  <c r="O62" i="70"/>
  <c r="N62" i="70"/>
  <c r="L62" i="70"/>
  <c r="F62" i="70"/>
  <c r="I61" i="70"/>
  <c r="H61" i="70"/>
  <c r="K60" i="70"/>
  <c r="J60" i="70"/>
  <c r="E60" i="70"/>
  <c r="D60" i="70"/>
  <c r="K59" i="70"/>
  <c r="E59" i="70"/>
  <c r="D59" i="70"/>
  <c r="E58" i="70"/>
  <c r="D58" i="70"/>
  <c r="K55" i="70"/>
  <c r="E55" i="70"/>
  <c r="D55" i="70"/>
  <c r="K54" i="70"/>
  <c r="E54" i="70"/>
  <c r="D54" i="70"/>
  <c r="K53" i="70"/>
  <c r="E53" i="70"/>
  <c r="D53" i="70"/>
  <c r="O52" i="70"/>
  <c r="N52" i="70"/>
  <c r="O47" i="70"/>
  <c r="N47" i="70"/>
  <c r="L47" i="70"/>
  <c r="K47" i="70"/>
  <c r="F47" i="70"/>
  <c r="E47" i="70"/>
  <c r="D47" i="70"/>
  <c r="O46" i="70"/>
  <c r="N46" i="70"/>
  <c r="L46" i="70"/>
  <c r="K46" i="70"/>
  <c r="F46" i="70"/>
  <c r="E46" i="70"/>
  <c r="D46" i="70"/>
  <c r="O45" i="70"/>
  <c r="N45" i="70"/>
  <c r="L45" i="70"/>
  <c r="K45" i="70"/>
  <c r="F45" i="70"/>
  <c r="E45" i="70"/>
  <c r="D45" i="70"/>
  <c r="O44" i="70"/>
  <c r="N44" i="70"/>
  <c r="L44" i="70"/>
  <c r="K44" i="70"/>
  <c r="F44" i="70"/>
  <c r="E44" i="70"/>
  <c r="D44" i="70"/>
  <c r="O43" i="70"/>
  <c r="N43" i="70"/>
  <c r="L43" i="70"/>
  <c r="K43" i="70"/>
  <c r="F43" i="70"/>
  <c r="E43" i="70"/>
  <c r="D43" i="70"/>
  <c r="O42" i="70"/>
  <c r="N42" i="70"/>
  <c r="L42" i="70"/>
  <c r="K42" i="70"/>
  <c r="F42" i="70"/>
  <c r="E42" i="70"/>
  <c r="D42" i="70"/>
  <c r="O41" i="70"/>
  <c r="N41" i="70"/>
  <c r="L41" i="70"/>
  <c r="K41" i="70"/>
  <c r="F41" i="70"/>
  <c r="E41" i="70"/>
  <c r="D41" i="70"/>
  <c r="O40" i="70"/>
  <c r="N40" i="70"/>
  <c r="L40" i="70"/>
  <c r="K40" i="70"/>
  <c r="F40" i="70"/>
  <c r="E40" i="70"/>
  <c r="D40" i="70"/>
  <c r="O39" i="70"/>
  <c r="N39" i="70"/>
  <c r="L39" i="70"/>
  <c r="K39" i="70"/>
  <c r="F39" i="70"/>
  <c r="E39" i="70"/>
  <c r="D39" i="70"/>
  <c r="P37" i="70"/>
  <c r="P66" i="70" s="1"/>
  <c r="N37" i="70"/>
  <c r="J37" i="70"/>
  <c r="H37" i="70"/>
  <c r="D37" i="70"/>
  <c r="B37" i="70"/>
  <c r="O33" i="70"/>
  <c r="N33" i="70"/>
  <c r="L33" i="70"/>
  <c r="F33" i="70"/>
  <c r="E32" i="70"/>
  <c r="K31" i="70"/>
  <c r="E31" i="70"/>
  <c r="D31" i="70"/>
  <c r="K30" i="70"/>
  <c r="E30" i="70"/>
  <c r="D30" i="70"/>
  <c r="K29" i="70"/>
  <c r="E29" i="70"/>
  <c r="D29" i="70"/>
  <c r="K28" i="70"/>
  <c r="E28" i="70"/>
  <c r="D28" i="70"/>
  <c r="K27" i="70"/>
  <c r="E27" i="70"/>
  <c r="D27" i="70"/>
  <c r="K26" i="70"/>
  <c r="E26" i="70"/>
  <c r="D26" i="70"/>
  <c r="K25" i="70"/>
  <c r="E25" i="70"/>
  <c r="D25" i="70"/>
  <c r="K24" i="70"/>
  <c r="E24" i="70"/>
  <c r="D24" i="70"/>
  <c r="K23" i="70"/>
  <c r="E23" i="70"/>
  <c r="D23" i="70"/>
  <c r="K22" i="70"/>
  <c r="E22" i="70"/>
  <c r="D22" i="70"/>
  <c r="K21" i="70"/>
  <c r="E21" i="70"/>
  <c r="D21" i="70"/>
  <c r="K20" i="70"/>
  <c r="E20" i="70"/>
  <c r="D20" i="70"/>
  <c r="K19" i="70"/>
  <c r="E19" i="70"/>
  <c r="D19" i="70"/>
  <c r="K18" i="70"/>
  <c r="E18" i="70"/>
  <c r="D18" i="70"/>
  <c r="K17" i="70"/>
  <c r="E17" i="70"/>
  <c r="D17" i="70"/>
  <c r="K16" i="70"/>
  <c r="E16" i="70"/>
  <c r="D16" i="70"/>
  <c r="K15" i="70"/>
  <c r="E15" i="70"/>
  <c r="D15" i="70"/>
  <c r="O14" i="70"/>
  <c r="N14" i="70"/>
  <c r="L14" i="70"/>
  <c r="K14" i="70"/>
  <c r="F14" i="70"/>
  <c r="E14" i="70"/>
  <c r="D14" i="70"/>
  <c r="O13" i="70"/>
  <c r="N13" i="70"/>
  <c r="L13" i="70"/>
  <c r="K13" i="70"/>
  <c r="F13" i="70"/>
  <c r="E13" i="70"/>
  <c r="D13" i="70"/>
  <c r="O12" i="70"/>
  <c r="N12" i="70"/>
  <c r="L12" i="70"/>
  <c r="K12" i="70"/>
  <c r="F12" i="70"/>
  <c r="E12" i="70"/>
  <c r="D12" i="70"/>
  <c r="O11" i="70"/>
  <c r="N11" i="70"/>
  <c r="L11" i="70"/>
  <c r="K11" i="70"/>
  <c r="F11" i="70"/>
  <c r="E11" i="70"/>
  <c r="D11" i="70"/>
  <c r="O10" i="70"/>
  <c r="N10" i="70"/>
  <c r="L10" i="70"/>
  <c r="K10" i="70"/>
  <c r="F10" i="70"/>
  <c r="E10" i="70"/>
  <c r="D10" i="70"/>
  <c r="O9" i="70"/>
  <c r="N9" i="70"/>
  <c r="L9" i="70"/>
  <c r="K9" i="70"/>
  <c r="F9" i="70"/>
  <c r="E9" i="70"/>
  <c r="D9" i="70"/>
  <c r="O8" i="70"/>
  <c r="N8" i="70"/>
  <c r="L8" i="70"/>
  <c r="K8" i="70"/>
  <c r="F8" i="70"/>
  <c r="E8" i="70"/>
  <c r="D8" i="70"/>
  <c r="O7" i="70"/>
  <c r="N7" i="70"/>
  <c r="L7" i="70"/>
  <c r="K7" i="70"/>
  <c r="F7" i="70"/>
  <c r="E7" i="70"/>
  <c r="D7" i="70"/>
  <c r="C6" i="70"/>
  <c r="B6" i="70"/>
  <c r="N5" i="70"/>
  <c r="J5" i="70"/>
  <c r="H5" i="70"/>
  <c r="D5" i="70"/>
  <c r="L6" i="69"/>
  <c r="G7" i="69"/>
  <c r="F6" i="69"/>
  <c r="Q7" i="69"/>
  <c r="P7" i="69"/>
  <c r="N7" i="69"/>
  <c r="L7" i="69"/>
  <c r="H7" i="69"/>
  <c r="F7" i="69"/>
  <c r="Q6" i="69"/>
  <c r="P6" i="69"/>
  <c r="N6" i="69"/>
  <c r="H6" i="69"/>
  <c r="Q5" i="69"/>
  <c r="P5" i="69"/>
  <c r="K5" i="69"/>
  <c r="J5" i="69"/>
  <c r="G5" i="69"/>
  <c r="M5" i="69" s="1"/>
  <c r="F5" i="69"/>
  <c r="L5" i="69" s="1"/>
  <c r="P4" i="69"/>
  <c r="L4" i="69"/>
  <c r="J4" i="69"/>
  <c r="F4" i="69"/>
  <c r="O96" i="68"/>
  <c r="N96" i="68"/>
  <c r="L96" i="68"/>
  <c r="K96" i="68"/>
  <c r="J96" i="68"/>
  <c r="F96" i="68"/>
  <c r="E95" i="68"/>
  <c r="D95" i="68"/>
  <c r="J94" i="68"/>
  <c r="E94" i="68"/>
  <c r="D94" i="68"/>
  <c r="K93" i="68"/>
  <c r="J93" i="68"/>
  <c r="E93" i="68"/>
  <c r="D93" i="68"/>
  <c r="K92" i="68"/>
  <c r="J92" i="68"/>
  <c r="E92" i="68"/>
  <c r="D92" i="68"/>
  <c r="K91" i="68"/>
  <c r="J91" i="68"/>
  <c r="E91" i="68"/>
  <c r="D91" i="68"/>
  <c r="K90" i="68"/>
  <c r="J90" i="68"/>
  <c r="E90" i="68"/>
  <c r="D90" i="68"/>
  <c r="K89" i="68"/>
  <c r="J89" i="68"/>
  <c r="E89" i="68"/>
  <c r="D89" i="68"/>
  <c r="K88" i="68"/>
  <c r="J88" i="68"/>
  <c r="E88" i="68"/>
  <c r="D88" i="68"/>
  <c r="K87" i="68"/>
  <c r="J87" i="68"/>
  <c r="E87" i="68"/>
  <c r="D87" i="68"/>
  <c r="K86" i="68"/>
  <c r="J86" i="68"/>
  <c r="E86" i="68"/>
  <c r="D86" i="68"/>
  <c r="K85" i="68"/>
  <c r="J85" i="68"/>
  <c r="E85" i="68"/>
  <c r="D85" i="68"/>
  <c r="K84" i="68"/>
  <c r="J84" i="68"/>
  <c r="E84" i="68"/>
  <c r="D84" i="68"/>
  <c r="K83" i="68"/>
  <c r="J83" i="68"/>
  <c r="E83" i="68"/>
  <c r="D83" i="68"/>
  <c r="K82" i="68"/>
  <c r="J82" i="68"/>
  <c r="E82" i="68"/>
  <c r="D82" i="68"/>
  <c r="K81" i="68"/>
  <c r="J81" i="68"/>
  <c r="E81" i="68"/>
  <c r="D81" i="68"/>
  <c r="K80" i="68"/>
  <c r="J80" i="68"/>
  <c r="F80" i="68"/>
  <c r="E80" i="68"/>
  <c r="D80" i="68"/>
  <c r="K79" i="68"/>
  <c r="J79" i="68"/>
  <c r="E79" i="68"/>
  <c r="D79" i="68"/>
  <c r="K78" i="68"/>
  <c r="J78" i="68"/>
  <c r="F78" i="68"/>
  <c r="E78" i="68"/>
  <c r="D78" i="68"/>
  <c r="K77" i="68"/>
  <c r="J77" i="68"/>
  <c r="E77" i="68"/>
  <c r="D77" i="68"/>
  <c r="O76" i="68"/>
  <c r="N76" i="68"/>
  <c r="L76" i="68"/>
  <c r="K76" i="68"/>
  <c r="J76" i="68"/>
  <c r="F76" i="68"/>
  <c r="E76" i="68"/>
  <c r="D76" i="68"/>
  <c r="O75" i="68"/>
  <c r="N75" i="68"/>
  <c r="L75" i="68"/>
  <c r="K75" i="68"/>
  <c r="J75" i="68"/>
  <c r="F75" i="68"/>
  <c r="E75" i="68"/>
  <c r="D75" i="68"/>
  <c r="O74" i="68"/>
  <c r="N74" i="68"/>
  <c r="L74" i="68"/>
  <c r="K74" i="68"/>
  <c r="J74" i="68"/>
  <c r="F74" i="68"/>
  <c r="E74" i="68"/>
  <c r="D74" i="68"/>
  <c r="O73" i="68"/>
  <c r="N73" i="68"/>
  <c r="L73" i="68"/>
  <c r="K73" i="68"/>
  <c r="J73" i="68"/>
  <c r="F73" i="68"/>
  <c r="E73" i="68"/>
  <c r="D73" i="68"/>
  <c r="O72" i="68"/>
  <c r="N72" i="68"/>
  <c r="L72" i="68"/>
  <c r="K72" i="68"/>
  <c r="J72" i="68"/>
  <c r="F72" i="68"/>
  <c r="E72" i="68"/>
  <c r="D72" i="68"/>
  <c r="O71" i="68"/>
  <c r="N71" i="68"/>
  <c r="L71" i="68"/>
  <c r="K71" i="68"/>
  <c r="J71" i="68"/>
  <c r="F71" i="68"/>
  <c r="E71" i="68"/>
  <c r="D71" i="68"/>
  <c r="O70" i="68"/>
  <c r="N70" i="68"/>
  <c r="L70" i="68"/>
  <c r="K70" i="68"/>
  <c r="J70" i="68"/>
  <c r="F70" i="68"/>
  <c r="E70" i="68"/>
  <c r="D70" i="68"/>
  <c r="O69" i="68"/>
  <c r="N69" i="68"/>
  <c r="L69" i="68"/>
  <c r="K69" i="68"/>
  <c r="J69" i="68"/>
  <c r="F69" i="68"/>
  <c r="E69" i="68"/>
  <c r="D69" i="68"/>
  <c r="O68" i="68"/>
  <c r="N68" i="68"/>
  <c r="L68" i="68"/>
  <c r="K68" i="68"/>
  <c r="J68" i="68"/>
  <c r="F68" i="68"/>
  <c r="E68" i="68"/>
  <c r="D68" i="68"/>
  <c r="N66" i="68"/>
  <c r="J66" i="68"/>
  <c r="H66" i="68"/>
  <c r="D66" i="68"/>
  <c r="B66" i="68"/>
  <c r="O62" i="68"/>
  <c r="N62" i="68"/>
  <c r="L62" i="68"/>
  <c r="F62" i="68"/>
  <c r="K61" i="68"/>
  <c r="E61" i="68"/>
  <c r="K60" i="68"/>
  <c r="E60" i="68"/>
  <c r="K59" i="68"/>
  <c r="E59" i="68"/>
  <c r="K58" i="68"/>
  <c r="E58" i="68"/>
  <c r="L57" i="68"/>
  <c r="K57" i="68"/>
  <c r="F57" i="68"/>
  <c r="E57" i="68"/>
  <c r="K56" i="68"/>
  <c r="E56" i="68"/>
  <c r="O55" i="68"/>
  <c r="N55" i="68"/>
  <c r="L55" i="68"/>
  <c r="K55" i="68"/>
  <c r="F55" i="68"/>
  <c r="E55" i="68"/>
  <c r="O54" i="68"/>
  <c r="N54" i="68"/>
  <c r="L54" i="68"/>
  <c r="K54" i="68"/>
  <c r="F54" i="68"/>
  <c r="E54" i="68"/>
  <c r="O53" i="68"/>
  <c r="N53" i="68"/>
  <c r="L53" i="68"/>
  <c r="K53" i="68"/>
  <c r="F53" i="68"/>
  <c r="E53" i="68"/>
  <c r="O52" i="68"/>
  <c r="N52" i="68"/>
  <c r="L52" i="68"/>
  <c r="K52" i="68"/>
  <c r="F52" i="68"/>
  <c r="E52" i="68"/>
  <c r="O51" i="68"/>
  <c r="N51" i="68"/>
  <c r="L51" i="68"/>
  <c r="K51" i="68"/>
  <c r="F51" i="68"/>
  <c r="E51" i="68"/>
  <c r="O50" i="68"/>
  <c r="N50" i="68"/>
  <c r="L50" i="68"/>
  <c r="K50" i="68"/>
  <c r="F50" i="68"/>
  <c r="E50" i="68"/>
  <c r="O49" i="68"/>
  <c r="N49" i="68"/>
  <c r="L49" i="68"/>
  <c r="K49" i="68"/>
  <c r="F49" i="68"/>
  <c r="E49" i="68"/>
  <c r="O48" i="68"/>
  <c r="N48" i="68"/>
  <c r="L48" i="68"/>
  <c r="K48" i="68"/>
  <c r="F48" i="68"/>
  <c r="E48" i="68"/>
  <c r="O47" i="68"/>
  <c r="N47" i="68"/>
  <c r="L47" i="68"/>
  <c r="K47" i="68"/>
  <c r="F47" i="68"/>
  <c r="E47" i="68"/>
  <c r="O46" i="68"/>
  <c r="N46" i="68"/>
  <c r="L46" i="68"/>
  <c r="K46" i="68"/>
  <c r="F46" i="68"/>
  <c r="E46" i="68"/>
  <c r="O45" i="68"/>
  <c r="N45" i="68"/>
  <c r="L45" i="68"/>
  <c r="K45" i="68"/>
  <c r="F45" i="68"/>
  <c r="E45" i="68"/>
  <c r="O44" i="68"/>
  <c r="N44" i="68"/>
  <c r="L44" i="68"/>
  <c r="K44" i="68"/>
  <c r="F44" i="68"/>
  <c r="E44" i="68"/>
  <c r="O43" i="68"/>
  <c r="N43" i="68"/>
  <c r="L43" i="68"/>
  <c r="K43" i="68"/>
  <c r="F43" i="68"/>
  <c r="E43" i="68"/>
  <c r="O42" i="68"/>
  <c r="N42" i="68"/>
  <c r="L42" i="68"/>
  <c r="K42" i="68"/>
  <c r="F42" i="68"/>
  <c r="E42" i="68"/>
  <c r="O41" i="68"/>
  <c r="N41" i="68"/>
  <c r="L41" i="68"/>
  <c r="K41" i="68"/>
  <c r="F41" i="68"/>
  <c r="E41" i="68"/>
  <c r="O40" i="68"/>
  <c r="N40" i="68"/>
  <c r="L40" i="68"/>
  <c r="K40" i="68"/>
  <c r="F40" i="68"/>
  <c r="E40" i="68"/>
  <c r="O39" i="68"/>
  <c r="N39" i="68"/>
  <c r="L39" i="68"/>
  <c r="K39" i="68"/>
  <c r="F39" i="68"/>
  <c r="E39" i="68"/>
  <c r="P37" i="68"/>
  <c r="P66" i="68" s="1"/>
  <c r="N37" i="68"/>
  <c r="J37" i="68"/>
  <c r="H37" i="68"/>
  <c r="D37" i="68"/>
  <c r="B37" i="68"/>
  <c r="O33" i="68"/>
  <c r="N33" i="68"/>
  <c r="L33" i="68"/>
  <c r="F33" i="68"/>
  <c r="E32" i="68"/>
  <c r="D32" i="68"/>
  <c r="O31" i="68"/>
  <c r="N31" i="68"/>
  <c r="L31" i="68"/>
  <c r="K31" i="68"/>
  <c r="J31" i="68"/>
  <c r="F31" i="68"/>
  <c r="E31" i="68"/>
  <c r="D31" i="68"/>
  <c r="O30" i="68"/>
  <c r="N30" i="68"/>
  <c r="L30" i="68"/>
  <c r="K30" i="68"/>
  <c r="J30" i="68"/>
  <c r="F30" i="68"/>
  <c r="E30" i="68"/>
  <c r="D30" i="68"/>
  <c r="O29" i="68"/>
  <c r="N29" i="68"/>
  <c r="L29" i="68"/>
  <c r="K29" i="68"/>
  <c r="J29" i="68"/>
  <c r="F29" i="68"/>
  <c r="E29" i="68"/>
  <c r="D29" i="68"/>
  <c r="O28" i="68"/>
  <c r="N28" i="68"/>
  <c r="L28" i="68"/>
  <c r="K28" i="68"/>
  <c r="J28" i="68"/>
  <c r="F28" i="68"/>
  <c r="E28" i="68"/>
  <c r="D28" i="68"/>
  <c r="K27" i="68"/>
  <c r="J27" i="68"/>
  <c r="E27" i="68"/>
  <c r="D27" i="68"/>
  <c r="O26" i="68"/>
  <c r="N26" i="68"/>
  <c r="L26" i="68"/>
  <c r="K26" i="68"/>
  <c r="J26" i="68"/>
  <c r="F26" i="68"/>
  <c r="E26" i="68"/>
  <c r="D26" i="68"/>
  <c r="O25" i="68"/>
  <c r="N25" i="68"/>
  <c r="L25" i="68"/>
  <c r="K25" i="68"/>
  <c r="J25" i="68"/>
  <c r="F25" i="68"/>
  <c r="E25" i="68"/>
  <c r="D25" i="68"/>
  <c r="O24" i="68"/>
  <c r="N24" i="68"/>
  <c r="L24" i="68"/>
  <c r="K24" i="68"/>
  <c r="J24" i="68"/>
  <c r="F24" i="68"/>
  <c r="E24" i="68"/>
  <c r="D24" i="68"/>
  <c r="O23" i="68"/>
  <c r="N23" i="68"/>
  <c r="L23" i="68"/>
  <c r="K23" i="68"/>
  <c r="J23" i="68"/>
  <c r="F23" i="68"/>
  <c r="E23" i="68"/>
  <c r="D23" i="68"/>
  <c r="O22" i="68"/>
  <c r="N22" i="68"/>
  <c r="L22" i="68"/>
  <c r="K22" i="68"/>
  <c r="J22" i="68"/>
  <c r="F22" i="68"/>
  <c r="E22" i="68"/>
  <c r="D22" i="68"/>
  <c r="O21" i="68"/>
  <c r="N21" i="68"/>
  <c r="L21" i="68"/>
  <c r="K21" i="68"/>
  <c r="J21" i="68"/>
  <c r="F21" i="68"/>
  <c r="E21" i="68"/>
  <c r="D21" i="68"/>
  <c r="O20" i="68"/>
  <c r="N20" i="68"/>
  <c r="L20" i="68"/>
  <c r="K20" i="68"/>
  <c r="J20" i="68"/>
  <c r="F20" i="68"/>
  <c r="E20" i="68"/>
  <c r="D20" i="68"/>
  <c r="O19" i="68"/>
  <c r="N19" i="68"/>
  <c r="L19" i="68"/>
  <c r="K19" i="68"/>
  <c r="J19" i="68"/>
  <c r="F19" i="68"/>
  <c r="E19" i="68"/>
  <c r="D19" i="68"/>
  <c r="O18" i="68"/>
  <c r="N18" i="68"/>
  <c r="L18" i="68"/>
  <c r="K18" i="68"/>
  <c r="J18" i="68"/>
  <c r="F18" i="68"/>
  <c r="E18" i="68"/>
  <c r="D18" i="68"/>
  <c r="O17" i="68"/>
  <c r="N17" i="68"/>
  <c r="L17" i="68"/>
  <c r="K17" i="68"/>
  <c r="J17" i="68"/>
  <c r="F17" i="68"/>
  <c r="E17" i="68"/>
  <c r="D17" i="68"/>
  <c r="O16" i="68"/>
  <c r="N16" i="68"/>
  <c r="L16" i="68"/>
  <c r="K16" i="68"/>
  <c r="J16" i="68"/>
  <c r="F16" i="68"/>
  <c r="E16" i="68"/>
  <c r="D16" i="68"/>
  <c r="O15" i="68"/>
  <c r="N15" i="68"/>
  <c r="L15" i="68"/>
  <c r="K15" i="68"/>
  <c r="J15" i="68"/>
  <c r="F15" i="68"/>
  <c r="E15" i="68"/>
  <c r="D15" i="68"/>
  <c r="O14" i="68"/>
  <c r="N14" i="68"/>
  <c r="L14" i="68"/>
  <c r="K14" i="68"/>
  <c r="J14" i="68"/>
  <c r="F14" i="68"/>
  <c r="E14" i="68"/>
  <c r="D14" i="68"/>
  <c r="O13" i="68"/>
  <c r="N13" i="68"/>
  <c r="L13" i="68"/>
  <c r="K13" i="68"/>
  <c r="J13" i="68"/>
  <c r="F13" i="68"/>
  <c r="E13" i="68"/>
  <c r="D13" i="68"/>
  <c r="O12" i="68"/>
  <c r="N12" i="68"/>
  <c r="L12" i="68"/>
  <c r="K12" i="68"/>
  <c r="J12" i="68"/>
  <c r="F12" i="68"/>
  <c r="E12" i="68"/>
  <c r="D12" i="68"/>
  <c r="O11" i="68"/>
  <c r="N11" i="68"/>
  <c r="L11" i="68"/>
  <c r="K11" i="68"/>
  <c r="J11" i="68"/>
  <c r="F11" i="68"/>
  <c r="E11" i="68"/>
  <c r="D11" i="68"/>
  <c r="O10" i="68"/>
  <c r="N10" i="68"/>
  <c r="L10" i="68"/>
  <c r="K10" i="68"/>
  <c r="J10" i="68"/>
  <c r="F10" i="68"/>
  <c r="E10" i="68"/>
  <c r="D10" i="68"/>
  <c r="O9" i="68"/>
  <c r="N9" i="68"/>
  <c r="L9" i="68"/>
  <c r="K9" i="68"/>
  <c r="J9" i="68"/>
  <c r="F9" i="68"/>
  <c r="E9" i="68"/>
  <c r="D9" i="68"/>
  <c r="O8" i="68"/>
  <c r="N8" i="68"/>
  <c r="L8" i="68"/>
  <c r="K8" i="68"/>
  <c r="J8" i="68"/>
  <c r="F8" i="68"/>
  <c r="E8" i="68"/>
  <c r="D8" i="68"/>
  <c r="O7" i="68"/>
  <c r="N7" i="68"/>
  <c r="L7" i="68"/>
  <c r="K7" i="68"/>
  <c r="J7" i="68"/>
  <c r="F7" i="68"/>
  <c r="E7" i="68"/>
  <c r="D7" i="68"/>
  <c r="C6" i="68"/>
  <c r="B6" i="68"/>
  <c r="N38" i="68" s="1"/>
  <c r="N5" i="68"/>
  <c r="J5" i="68"/>
  <c r="H5" i="68"/>
  <c r="D5" i="68"/>
  <c r="M7" i="67"/>
  <c r="L7" i="67"/>
  <c r="G7" i="67"/>
  <c r="F6" i="67"/>
  <c r="Q7" i="67"/>
  <c r="P7" i="67"/>
  <c r="N7" i="67"/>
  <c r="H7" i="67"/>
  <c r="Q6" i="67"/>
  <c r="P6" i="67"/>
  <c r="N6" i="67"/>
  <c r="H6" i="67"/>
  <c r="G6" i="67"/>
  <c r="Q5" i="67"/>
  <c r="P5" i="67"/>
  <c r="K5" i="67"/>
  <c r="J5" i="67"/>
  <c r="G5" i="67"/>
  <c r="M5" i="67" s="1"/>
  <c r="F5" i="67"/>
  <c r="L5" i="67" s="1"/>
  <c r="P4" i="67"/>
  <c r="L4" i="67"/>
  <c r="J4" i="67"/>
  <c r="F4" i="67"/>
  <c r="O84" i="66"/>
  <c r="N84" i="66"/>
  <c r="L84" i="66"/>
  <c r="K84" i="66"/>
  <c r="J84" i="66"/>
  <c r="F84" i="66"/>
  <c r="O83" i="66"/>
  <c r="K82" i="66"/>
  <c r="J82" i="66"/>
  <c r="E82" i="66"/>
  <c r="K81" i="66"/>
  <c r="J81" i="66"/>
  <c r="E81" i="66"/>
  <c r="K80" i="66"/>
  <c r="J80" i="66"/>
  <c r="E80" i="66"/>
  <c r="K79" i="66"/>
  <c r="J79" i="66"/>
  <c r="E79" i="66"/>
  <c r="K78" i="66"/>
  <c r="J78" i="66"/>
  <c r="E78" i="66"/>
  <c r="K77" i="66"/>
  <c r="J77" i="66"/>
  <c r="E77" i="66"/>
  <c r="K76" i="66"/>
  <c r="J76" i="66"/>
  <c r="E76" i="66"/>
  <c r="K75" i="66"/>
  <c r="J75" i="66"/>
  <c r="E75" i="66"/>
  <c r="K74" i="66"/>
  <c r="J74" i="66"/>
  <c r="E74" i="66"/>
  <c r="K73" i="66"/>
  <c r="J73" i="66"/>
  <c r="E73" i="66"/>
  <c r="K72" i="66"/>
  <c r="J72" i="66"/>
  <c r="E72" i="66"/>
  <c r="K71" i="66"/>
  <c r="J71" i="66"/>
  <c r="E71" i="66"/>
  <c r="K70" i="66"/>
  <c r="J70" i="66"/>
  <c r="E70" i="66"/>
  <c r="K69" i="66"/>
  <c r="J69" i="66"/>
  <c r="E69" i="66"/>
  <c r="K68" i="66"/>
  <c r="J68" i="66"/>
  <c r="E68" i="66"/>
  <c r="K67" i="66"/>
  <c r="J67" i="66"/>
  <c r="E67" i="66"/>
  <c r="K66" i="66"/>
  <c r="J66" i="66"/>
  <c r="E66" i="66"/>
  <c r="K65" i="66"/>
  <c r="J65" i="66"/>
  <c r="E65" i="66"/>
  <c r="O64" i="66"/>
  <c r="N64" i="66"/>
  <c r="L64" i="66"/>
  <c r="K64" i="66"/>
  <c r="J64" i="66"/>
  <c r="E64" i="66"/>
  <c r="O63" i="66"/>
  <c r="N63" i="66"/>
  <c r="L63" i="66"/>
  <c r="K63" i="66"/>
  <c r="J63" i="66"/>
  <c r="F63" i="66"/>
  <c r="E63" i="66"/>
  <c r="K62" i="66"/>
  <c r="J62" i="66"/>
  <c r="E62" i="66"/>
  <c r="N60" i="66"/>
  <c r="J60" i="66"/>
  <c r="H60" i="66"/>
  <c r="D60" i="66"/>
  <c r="B60" i="66"/>
  <c r="O56" i="66"/>
  <c r="N56" i="66"/>
  <c r="L56" i="66"/>
  <c r="F56" i="66"/>
  <c r="K54" i="66"/>
  <c r="K53" i="66"/>
  <c r="K52" i="66"/>
  <c r="K51" i="66"/>
  <c r="K50" i="66"/>
  <c r="K49" i="66"/>
  <c r="K48" i="66"/>
  <c r="K47" i="66"/>
  <c r="K46" i="66"/>
  <c r="K45" i="66"/>
  <c r="K44" i="66"/>
  <c r="K43" i="66"/>
  <c r="K42" i="66"/>
  <c r="O41" i="66"/>
  <c r="N41" i="66"/>
  <c r="L41" i="66"/>
  <c r="K41" i="66"/>
  <c r="F41" i="66"/>
  <c r="O40" i="66"/>
  <c r="N40" i="66"/>
  <c r="L40" i="66"/>
  <c r="K40" i="66"/>
  <c r="F40" i="66"/>
  <c r="O39" i="66"/>
  <c r="N39" i="66"/>
  <c r="L39" i="66"/>
  <c r="K39" i="66"/>
  <c r="F39" i="66"/>
  <c r="P37" i="66"/>
  <c r="P60" i="66" s="1"/>
  <c r="N37" i="66"/>
  <c r="J37" i="66"/>
  <c r="H37" i="66"/>
  <c r="D37" i="66"/>
  <c r="B37" i="66"/>
  <c r="O33" i="66"/>
  <c r="N33" i="66"/>
  <c r="L33" i="66"/>
  <c r="F33" i="66"/>
  <c r="D32" i="66"/>
  <c r="D33" i="66" s="1"/>
  <c r="K31" i="66"/>
  <c r="J31" i="66"/>
  <c r="E31" i="66"/>
  <c r="K30" i="66"/>
  <c r="J30" i="66"/>
  <c r="E30" i="66"/>
  <c r="K29" i="66"/>
  <c r="J29" i="66"/>
  <c r="E29" i="66"/>
  <c r="K28" i="66"/>
  <c r="J28" i="66"/>
  <c r="E28" i="66"/>
  <c r="K27" i="66"/>
  <c r="J27" i="66"/>
  <c r="E27" i="66"/>
  <c r="K26" i="66"/>
  <c r="J26" i="66"/>
  <c r="E26" i="66"/>
  <c r="K25" i="66"/>
  <c r="J25" i="66"/>
  <c r="E25" i="66"/>
  <c r="K24" i="66"/>
  <c r="J24" i="66"/>
  <c r="E24" i="66"/>
  <c r="K23" i="66"/>
  <c r="J23" i="66"/>
  <c r="E23" i="66"/>
  <c r="K22" i="66"/>
  <c r="J22" i="66"/>
  <c r="E22" i="66"/>
  <c r="K21" i="66"/>
  <c r="J21" i="66"/>
  <c r="E21" i="66"/>
  <c r="K20" i="66"/>
  <c r="J20" i="66"/>
  <c r="E20" i="66"/>
  <c r="K19" i="66"/>
  <c r="J19" i="66"/>
  <c r="E19" i="66"/>
  <c r="K18" i="66"/>
  <c r="J18" i="66"/>
  <c r="E18" i="66"/>
  <c r="K17" i="66"/>
  <c r="J17" i="66"/>
  <c r="E17" i="66"/>
  <c r="K16" i="66"/>
  <c r="J16" i="66"/>
  <c r="E16" i="66"/>
  <c r="K15" i="66"/>
  <c r="J15" i="66"/>
  <c r="E15" i="66"/>
  <c r="K14" i="66"/>
  <c r="J14" i="66"/>
  <c r="E14" i="66"/>
  <c r="K13" i="66"/>
  <c r="J13" i="66"/>
  <c r="E13" i="66"/>
  <c r="K12" i="66"/>
  <c r="J12" i="66"/>
  <c r="E12" i="66"/>
  <c r="K11" i="66"/>
  <c r="J11" i="66"/>
  <c r="E11" i="66"/>
  <c r="K10" i="66"/>
  <c r="J10" i="66"/>
  <c r="E10" i="66"/>
  <c r="K9" i="66"/>
  <c r="J9" i="66"/>
  <c r="E9" i="66"/>
  <c r="O8" i="66"/>
  <c r="N8" i="66"/>
  <c r="K8" i="66"/>
  <c r="J8" i="66"/>
  <c r="F8" i="66"/>
  <c r="E8" i="66"/>
  <c r="O7" i="66"/>
  <c r="N7" i="66"/>
  <c r="L7" i="66"/>
  <c r="K7" i="66"/>
  <c r="J7" i="66"/>
  <c r="F7" i="66"/>
  <c r="E7" i="66"/>
  <c r="C6" i="66"/>
  <c r="O61" i="66" s="1"/>
  <c r="B6" i="66"/>
  <c r="N5" i="66"/>
  <c r="J5" i="66"/>
  <c r="H5" i="66"/>
  <c r="D5" i="66"/>
  <c r="Q5" i="65"/>
  <c r="P5" i="65"/>
  <c r="K5" i="65"/>
  <c r="J5" i="65"/>
  <c r="G5" i="65"/>
  <c r="M5" i="65" s="1"/>
  <c r="F5" i="65"/>
  <c r="L5" i="65" s="1"/>
  <c r="P4" i="65"/>
  <c r="L4" i="65"/>
  <c r="J4" i="65"/>
  <c r="F4" i="65"/>
  <c r="M7" i="65"/>
  <c r="L7" i="65"/>
  <c r="G7" i="65"/>
  <c r="F7" i="65"/>
  <c r="Q7" i="65"/>
  <c r="P7" i="65"/>
  <c r="N7" i="65"/>
  <c r="H7" i="65"/>
  <c r="P6" i="65"/>
  <c r="N6" i="65"/>
  <c r="H6" i="65"/>
  <c r="P95" i="70" l="1"/>
  <c r="L95" i="70"/>
  <c r="F61" i="70"/>
  <c r="N61" i="70"/>
  <c r="O61" i="70"/>
  <c r="E33" i="68"/>
  <c r="F55" i="66"/>
  <c r="L61" i="70"/>
  <c r="L55" i="66"/>
  <c r="D95" i="70"/>
  <c r="D96" i="70" s="1"/>
  <c r="E62" i="68"/>
  <c r="L83" i="66"/>
  <c r="D83" i="66"/>
  <c r="D84" i="66" s="1"/>
  <c r="N83" i="66"/>
  <c r="P83" i="66" s="1"/>
  <c r="E83" i="66"/>
  <c r="E84" i="66" s="1"/>
  <c r="E33" i="70"/>
  <c r="D55" i="66"/>
  <c r="D56" i="66" s="1"/>
  <c r="F6" i="65"/>
  <c r="F8" i="65" s="1"/>
  <c r="F8" i="69"/>
  <c r="F7" i="67"/>
  <c r="F8" i="67" s="1"/>
  <c r="M6" i="65"/>
  <c r="M8" i="65" s="1"/>
  <c r="G6" i="65"/>
  <c r="G8" i="65" s="1"/>
  <c r="E96" i="68"/>
  <c r="M6" i="67"/>
  <c r="M8" i="67" s="1"/>
  <c r="K61" i="66"/>
  <c r="E61" i="66"/>
  <c r="L8" i="69"/>
  <c r="G6" i="69"/>
  <c r="G8" i="69" s="1"/>
  <c r="G8" i="67"/>
  <c r="D61" i="70"/>
  <c r="D62" i="70" s="1"/>
  <c r="E61" i="70"/>
  <c r="P68" i="70"/>
  <c r="P70" i="70"/>
  <c r="P33" i="70"/>
  <c r="L95" i="68"/>
  <c r="P33" i="68"/>
  <c r="P39" i="66"/>
  <c r="P41" i="66"/>
  <c r="F32" i="66"/>
  <c r="N8" i="69"/>
  <c r="R7" i="69"/>
  <c r="P96" i="70"/>
  <c r="P39" i="70"/>
  <c r="P41" i="70"/>
  <c r="P43" i="70"/>
  <c r="P45" i="70"/>
  <c r="P47" i="70"/>
  <c r="P7" i="70"/>
  <c r="P9" i="70"/>
  <c r="P11" i="70"/>
  <c r="P13" i="70"/>
  <c r="M6" i="69"/>
  <c r="M7" i="69"/>
  <c r="P62" i="68"/>
  <c r="P7" i="68"/>
  <c r="P9" i="68"/>
  <c r="P11" i="68"/>
  <c r="P13" i="68"/>
  <c r="P15" i="68"/>
  <c r="P17" i="68"/>
  <c r="P19" i="68"/>
  <c r="P21" i="68"/>
  <c r="P23" i="68"/>
  <c r="P25" i="68"/>
  <c r="P29" i="68"/>
  <c r="P31" i="68"/>
  <c r="L32" i="68"/>
  <c r="P63" i="66"/>
  <c r="P33" i="66"/>
  <c r="P7" i="66"/>
  <c r="P62" i="70"/>
  <c r="P69" i="70"/>
  <c r="P40" i="70"/>
  <c r="P42" i="70"/>
  <c r="P44" i="70"/>
  <c r="P46" i="70"/>
  <c r="P52" i="70"/>
  <c r="P8" i="70"/>
  <c r="P10" i="70"/>
  <c r="P12" i="70"/>
  <c r="P14" i="70"/>
  <c r="N67" i="70"/>
  <c r="J67" i="70"/>
  <c r="H67" i="70"/>
  <c r="D67" i="70"/>
  <c r="B67" i="70"/>
  <c r="D6" i="70"/>
  <c r="H6" i="70"/>
  <c r="J6" i="70"/>
  <c r="N6" i="70"/>
  <c r="K32" i="70"/>
  <c r="K33" i="70" s="1"/>
  <c r="B38" i="70"/>
  <c r="D38" i="70"/>
  <c r="H38" i="70"/>
  <c r="J38" i="70"/>
  <c r="N38" i="70"/>
  <c r="O67" i="70"/>
  <c r="K67" i="70"/>
  <c r="I67" i="70"/>
  <c r="E67" i="70"/>
  <c r="C67" i="70"/>
  <c r="E6" i="70"/>
  <c r="I6" i="70" s="1"/>
  <c r="K6" i="70"/>
  <c r="O6" i="70"/>
  <c r="D32" i="70"/>
  <c r="D33" i="70" s="1"/>
  <c r="J32" i="70"/>
  <c r="J33" i="70" s="1"/>
  <c r="C38" i="70"/>
  <c r="E38" i="70"/>
  <c r="I38" i="70"/>
  <c r="K38" i="70"/>
  <c r="O38" i="70"/>
  <c r="J61" i="70"/>
  <c r="J62" i="70" s="1"/>
  <c r="E95" i="70"/>
  <c r="K95" i="70"/>
  <c r="K61" i="70"/>
  <c r="J95" i="70"/>
  <c r="R6" i="69"/>
  <c r="P8" i="69"/>
  <c r="H8" i="69"/>
  <c r="Q8" i="69"/>
  <c r="P96" i="68"/>
  <c r="P68" i="68"/>
  <c r="P70" i="68"/>
  <c r="P72" i="68"/>
  <c r="P74" i="68"/>
  <c r="P76" i="68"/>
  <c r="P39" i="68"/>
  <c r="P41" i="68"/>
  <c r="P43" i="68"/>
  <c r="P45" i="68"/>
  <c r="P47" i="68"/>
  <c r="P49" i="68"/>
  <c r="P51" i="68"/>
  <c r="P53" i="68"/>
  <c r="P55" i="68"/>
  <c r="F95" i="68"/>
  <c r="O95" i="68"/>
  <c r="P69" i="68"/>
  <c r="P71" i="68"/>
  <c r="P73" i="68"/>
  <c r="P75" i="68"/>
  <c r="N95" i="68"/>
  <c r="K62" i="68"/>
  <c r="P40" i="68"/>
  <c r="P42" i="68"/>
  <c r="P44" i="68"/>
  <c r="P46" i="68"/>
  <c r="P48" i="68"/>
  <c r="P50" i="68"/>
  <c r="P52" i="68"/>
  <c r="P54" i="68"/>
  <c r="P8" i="68"/>
  <c r="P10" i="68"/>
  <c r="P12" i="68"/>
  <c r="P14" i="68"/>
  <c r="P16" i="68"/>
  <c r="P18" i="68"/>
  <c r="P20" i="68"/>
  <c r="P22" i="68"/>
  <c r="P24" i="68"/>
  <c r="P26" i="68"/>
  <c r="P28" i="68"/>
  <c r="P30" i="68"/>
  <c r="F32" i="68"/>
  <c r="O32" i="68"/>
  <c r="N32" i="68"/>
  <c r="O38" i="68"/>
  <c r="K38" i="68"/>
  <c r="K67" i="68"/>
  <c r="E67" i="68"/>
  <c r="O67" i="68"/>
  <c r="I67" i="68"/>
  <c r="C67" i="68"/>
  <c r="I38" i="68"/>
  <c r="E38" i="68"/>
  <c r="C38" i="68"/>
  <c r="O6" i="68"/>
  <c r="E6" i="68"/>
  <c r="I6" i="68" s="1"/>
  <c r="K6" i="68"/>
  <c r="D33" i="68"/>
  <c r="J32" i="68"/>
  <c r="J33" i="68" s="1"/>
  <c r="D61" i="68"/>
  <c r="D62" i="68" s="1"/>
  <c r="J61" i="68"/>
  <c r="J62" i="68" s="1"/>
  <c r="N67" i="68"/>
  <c r="J67" i="68"/>
  <c r="H67" i="68"/>
  <c r="D67" i="68"/>
  <c r="B67" i="68"/>
  <c r="D6" i="68"/>
  <c r="H6" i="68"/>
  <c r="J6" i="68"/>
  <c r="N6" i="68"/>
  <c r="K32" i="68"/>
  <c r="B38" i="68"/>
  <c r="D38" i="68"/>
  <c r="H38" i="68"/>
  <c r="J38" i="68"/>
  <c r="D96" i="68"/>
  <c r="J95" i="68"/>
  <c r="K95" i="68"/>
  <c r="L6" i="67"/>
  <c r="L8" i="67" s="1"/>
  <c r="N8" i="67"/>
  <c r="R6" i="67"/>
  <c r="R7" i="67"/>
  <c r="H8" i="67"/>
  <c r="P8" i="67"/>
  <c r="Q8" i="67"/>
  <c r="P84" i="66"/>
  <c r="L32" i="66"/>
  <c r="P64" i="66"/>
  <c r="P56" i="66"/>
  <c r="P40" i="66"/>
  <c r="P8" i="66"/>
  <c r="N32" i="66"/>
  <c r="N61" i="66"/>
  <c r="J61" i="66"/>
  <c r="H61" i="66"/>
  <c r="D61" i="66"/>
  <c r="B61" i="66"/>
  <c r="D6" i="66"/>
  <c r="J6" i="66"/>
  <c r="D38" i="66"/>
  <c r="J38" i="66"/>
  <c r="H6" i="66"/>
  <c r="N6" i="66"/>
  <c r="E32" i="66"/>
  <c r="K32" i="66"/>
  <c r="O32" i="66"/>
  <c r="B38" i="66"/>
  <c r="H38" i="66"/>
  <c r="N38" i="66"/>
  <c r="E6" i="66"/>
  <c r="I6" i="66" s="1"/>
  <c r="K6" i="66"/>
  <c r="O6" i="66"/>
  <c r="J32" i="66"/>
  <c r="J33" i="66" s="1"/>
  <c r="C38" i="66"/>
  <c r="E38" i="66"/>
  <c r="I38" i="66"/>
  <c r="K38" i="66"/>
  <c r="O38" i="66"/>
  <c r="E55" i="66"/>
  <c r="K55" i="66"/>
  <c r="C61" i="66"/>
  <c r="I61" i="66"/>
  <c r="J83" i="66"/>
  <c r="J55" i="66"/>
  <c r="J56" i="66" s="1"/>
  <c r="K83" i="66"/>
  <c r="L6" i="65"/>
  <c r="L8" i="65" s="1"/>
  <c r="N8" i="65"/>
  <c r="R7" i="65"/>
  <c r="R6" i="65"/>
  <c r="H8" i="65"/>
  <c r="P8" i="65"/>
  <c r="Q8" i="65"/>
  <c r="P61" i="70" l="1"/>
  <c r="P95" i="68"/>
  <c r="E62" i="70"/>
  <c r="R8" i="67"/>
  <c r="M8" i="69"/>
  <c r="R8" i="65"/>
  <c r="E96" i="70"/>
  <c r="K62" i="70"/>
  <c r="R8" i="69"/>
  <c r="P32" i="68"/>
  <c r="K33" i="68"/>
  <c r="P32" i="66"/>
  <c r="K33" i="66"/>
  <c r="E56" i="66"/>
  <c r="E33" i="66"/>
  <c r="K56" i="66"/>
  <c r="L95" i="48" l="1"/>
  <c r="D68" i="47"/>
  <c r="D69" i="47"/>
  <c r="D70" i="47"/>
  <c r="D71" i="47"/>
  <c r="D72" i="47"/>
  <c r="D73" i="47"/>
  <c r="D74" i="47"/>
  <c r="D75" i="47"/>
  <c r="D76" i="47"/>
  <c r="D77" i="47"/>
  <c r="D78" i="47"/>
  <c r="D79" i="47"/>
  <c r="D80" i="47"/>
  <c r="D81" i="47"/>
  <c r="D82" i="47"/>
  <c r="D83" i="47"/>
  <c r="D84" i="47"/>
  <c r="D85" i="47"/>
  <c r="D86" i="47"/>
  <c r="D87" i="47"/>
  <c r="D88" i="47"/>
  <c r="D89" i="47"/>
  <c r="D90" i="47"/>
  <c r="D91" i="47"/>
  <c r="D92" i="47"/>
  <c r="D93" i="47"/>
  <c r="D94" i="47"/>
  <c r="L59" i="49" l="1"/>
  <c r="K59" i="49"/>
  <c r="E59" i="49"/>
  <c r="D59" i="49"/>
  <c r="L58" i="49"/>
  <c r="K58" i="49"/>
  <c r="E58" i="49"/>
  <c r="D58" i="49"/>
  <c r="K57" i="49"/>
  <c r="D57" i="49"/>
  <c r="L56" i="49"/>
  <c r="K56" i="49"/>
  <c r="E56" i="49"/>
  <c r="D56" i="49"/>
  <c r="O55" i="49"/>
  <c r="E55" i="49"/>
  <c r="S55" i="49" s="1"/>
  <c r="D55" i="49"/>
  <c r="F50" i="49" s="1"/>
  <c r="S54" i="49"/>
  <c r="R54" i="49"/>
  <c r="O54" i="49"/>
  <c r="M54" i="49"/>
  <c r="H54" i="49"/>
  <c r="F54" i="49"/>
  <c r="S53" i="49"/>
  <c r="R53" i="49"/>
  <c r="O53" i="49"/>
  <c r="H53" i="49"/>
  <c r="R52" i="49"/>
  <c r="M52" i="49"/>
  <c r="L52" i="49"/>
  <c r="F52" i="49"/>
  <c r="E52" i="49"/>
  <c r="G52" i="49" s="1"/>
  <c r="S51" i="49"/>
  <c r="R51" i="49"/>
  <c r="O51" i="49"/>
  <c r="N51" i="49"/>
  <c r="M51" i="49"/>
  <c r="H51" i="49"/>
  <c r="G51" i="49"/>
  <c r="F51" i="49"/>
  <c r="S50" i="49"/>
  <c r="R50" i="49"/>
  <c r="O50" i="49"/>
  <c r="N50" i="49"/>
  <c r="M50" i="49"/>
  <c r="H50" i="49"/>
  <c r="S49" i="49"/>
  <c r="R49" i="49"/>
  <c r="O49" i="49"/>
  <c r="M49" i="49"/>
  <c r="H49" i="49"/>
  <c r="F49" i="49"/>
  <c r="S48" i="49"/>
  <c r="R48" i="49"/>
  <c r="O48" i="49"/>
  <c r="H48" i="49"/>
  <c r="R47" i="49"/>
  <c r="M47" i="49"/>
  <c r="L47" i="49"/>
  <c r="O47" i="49" s="1"/>
  <c r="F47" i="49"/>
  <c r="E47" i="49"/>
  <c r="S46" i="49"/>
  <c r="R46" i="49"/>
  <c r="O46" i="49"/>
  <c r="N46" i="49"/>
  <c r="M46" i="49"/>
  <c r="H46" i="49"/>
  <c r="G46" i="49"/>
  <c r="F46" i="49"/>
  <c r="S45" i="49"/>
  <c r="R45" i="49"/>
  <c r="O45" i="49"/>
  <c r="N45" i="49"/>
  <c r="M45" i="49"/>
  <c r="H45" i="49"/>
  <c r="S44" i="49"/>
  <c r="R44" i="49"/>
  <c r="L44" i="49"/>
  <c r="K44" i="49"/>
  <c r="G44" i="49"/>
  <c r="N44" i="49" s="1"/>
  <c r="F44" i="49"/>
  <c r="M44" i="49" s="1"/>
  <c r="R43" i="49"/>
  <c r="O43" i="49"/>
  <c r="M43" i="49"/>
  <c r="K43" i="49"/>
  <c r="F43" i="49"/>
  <c r="H43" i="49" s="1"/>
  <c r="L33" i="49"/>
  <c r="L40" i="49"/>
  <c r="K40" i="49"/>
  <c r="E40" i="49"/>
  <c r="D40" i="49"/>
  <c r="L39" i="49"/>
  <c r="K39" i="49"/>
  <c r="E39" i="49"/>
  <c r="D39" i="49"/>
  <c r="K38" i="49"/>
  <c r="D38" i="49"/>
  <c r="L37" i="49"/>
  <c r="K37" i="49"/>
  <c r="E37" i="49"/>
  <c r="D37" i="49"/>
  <c r="O36" i="49"/>
  <c r="E36" i="49"/>
  <c r="S36" i="49" s="1"/>
  <c r="D36" i="49"/>
  <c r="F31" i="49" s="1"/>
  <c r="S35" i="49"/>
  <c r="R35" i="49"/>
  <c r="O35" i="49"/>
  <c r="M35" i="49"/>
  <c r="H35" i="49"/>
  <c r="F35" i="49"/>
  <c r="S34" i="49"/>
  <c r="R34" i="49"/>
  <c r="O34" i="49"/>
  <c r="H34" i="49"/>
  <c r="R33" i="49"/>
  <c r="M33" i="49"/>
  <c r="F33" i="49"/>
  <c r="E33" i="49"/>
  <c r="G33" i="49" s="1"/>
  <c r="S32" i="49"/>
  <c r="R32" i="49"/>
  <c r="O32" i="49"/>
  <c r="N32" i="49"/>
  <c r="M32" i="49"/>
  <c r="H32" i="49"/>
  <c r="G32" i="49"/>
  <c r="F32" i="49"/>
  <c r="S31" i="49"/>
  <c r="R31" i="49"/>
  <c r="O31" i="49"/>
  <c r="N31" i="49"/>
  <c r="M31" i="49"/>
  <c r="H31" i="49"/>
  <c r="S30" i="49"/>
  <c r="R30" i="49"/>
  <c r="O30" i="49"/>
  <c r="M30" i="49"/>
  <c r="H30" i="49"/>
  <c r="F30" i="49"/>
  <c r="S29" i="49"/>
  <c r="R29" i="49"/>
  <c r="O29" i="49"/>
  <c r="H29" i="49"/>
  <c r="R28" i="49"/>
  <c r="M28" i="49"/>
  <c r="L28" i="49"/>
  <c r="F28" i="49"/>
  <c r="E28" i="49"/>
  <c r="S27" i="49"/>
  <c r="R27" i="49"/>
  <c r="O27" i="49"/>
  <c r="N27" i="49"/>
  <c r="M27" i="49"/>
  <c r="H27" i="49"/>
  <c r="G27" i="49"/>
  <c r="F27" i="49"/>
  <c r="S26" i="49"/>
  <c r="R26" i="49"/>
  <c r="O26" i="49"/>
  <c r="N26" i="49"/>
  <c r="M26" i="49"/>
  <c r="H26" i="49"/>
  <c r="S25" i="49"/>
  <c r="R25" i="49"/>
  <c r="L25" i="49"/>
  <c r="K25" i="49"/>
  <c r="G25" i="49"/>
  <c r="N25" i="49" s="1"/>
  <c r="F25" i="49"/>
  <c r="M25" i="49" s="1"/>
  <c r="R24" i="49"/>
  <c r="O24" i="49"/>
  <c r="M24" i="49"/>
  <c r="K24" i="49"/>
  <c r="F24" i="49"/>
  <c r="H24" i="49" s="1"/>
  <c r="M55" i="49" l="1"/>
  <c r="F45" i="49"/>
  <c r="F55" i="49" s="1"/>
  <c r="H59" i="49"/>
  <c r="N55" i="49"/>
  <c r="P55" i="49" s="1"/>
  <c r="L38" i="49"/>
  <c r="N39" i="49" s="1"/>
  <c r="M36" i="49"/>
  <c r="I27" i="49"/>
  <c r="T27" i="49"/>
  <c r="P31" i="49"/>
  <c r="I33" i="49"/>
  <c r="T34" i="49"/>
  <c r="G45" i="49"/>
  <c r="I46" i="49"/>
  <c r="T46" i="49"/>
  <c r="T49" i="49"/>
  <c r="G50" i="49"/>
  <c r="I50" i="49" s="1"/>
  <c r="T53" i="49"/>
  <c r="H56" i="49"/>
  <c r="O56" i="49"/>
  <c r="R57" i="49"/>
  <c r="H40" i="49"/>
  <c r="H58" i="49"/>
  <c r="O39" i="49"/>
  <c r="N48" i="49"/>
  <c r="P48" i="49" s="1"/>
  <c r="T50" i="49"/>
  <c r="T54" i="49"/>
  <c r="F56" i="49"/>
  <c r="R56" i="49"/>
  <c r="F57" i="49"/>
  <c r="F58" i="49"/>
  <c r="R58" i="49"/>
  <c r="R59" i="49"/>
  <c r="T29" i="49"/>
  <c r="T45" i="49"/>
  <c r="P46" i="49"/>
  <c r="T48" i="49"/>
  <c r="P50" i="49"/>
  <c r="P51" i="49"/>
  <c r="T51" i="49"/>
  <c r="H52" i="49"/>
  <c r="G53" i="49"/>
  <c r="I53" i="49" s="1"/>
  <c r="G54" i="49"/>
  <c r="I54" i="49" s="1"/>
  <c r="O58" i="49"/>
  <c r="S59" i="49"/>
  <c r="N53" i="49"/>
  <c r="P53" i="49" s="1"/>
  <c r="O52" i="49"/>
  <c r="N54" i="49"/>
  <c r="P54" i="49" s="1"/>
  <c r="N52" i="49"/>
  <c r="P52" i="49" s="1"/>
  <c r="E57" i="49"/>
  <c r="G59" i="49" s="1"/>
  <c r="G49" i="49"/>
  <c r="I49" i="49" s="1"/>
  <c r="G48" i="49"/>
  <c r="I48" i="49" s="1"/>
  <c r="H47" i="49"/>
  <c r="G47" i="49"/>
  <c r="I47" i="49" s="1"/>
  <c r="L57" i="49"/>
  <c r="N59" i="49" s="1"/>
  <c r="I51" i="49"/>
  <c r="I52" i="49"/>
  <c r="S52" i="49"/>
  <c r="T52" i="49" s="1"/>
  <c r="H55" i="49"/>
  <c r="R55" i="49"/>
  <c r="T55" i="49" s="1"/>
  <c r="G56" i="49"/>
  <c r="N56" i="49"/>
  <c r="S56" i="49"/>
  <c r="M57" i="49"/>
  <c r="S58" i="49"/>
  <c r="F59" i="49"/>
  <c r="M59" i="49"/>
  <c r="O59" i="49"/>
  <c r="P45" i="49"/>
  <c r="N47" i="49"/>
  <c r="P47" i="49" s="1"/>
  <c r="S47" i="49"/>
  <c r="T47" i="49" s="1"/>
  <c r="N49" i="49"/>
  <c r="P49" i="49" s="1"/>
  <c r="M56" i="49"/>
  <c r="M58" i="49"/>
  <c r="T35" i="49"/>
  <c r="T32" i="49"/>
  <c r="N29" i="49"/>
  <c r="P29" i="49" s="1"/>
  <c r="O28" i="49"/>
  <c r="P27" i="49"/>
  <c r="O37" i="49"/>
  <c r="H33" i="49"/>
  <c r="S33" i="49"/>
  <c r="T33" i="49" s="1"/>
  <c r="G34" i="49"/>
  <c r="I34" i="49" s="1"/>
  <c r="G35" i="49"/>
  <c r="I35" i="49" s="1"/>
  <c r="G26" i="49"/>
  <c r="G31" i="49"/>
  <c r="I31" i="49" s="1"/>
  <c r="T31" i="49"/>
  <c r="I32" i="49"/>
  <c r="H37" i="49"/>
  <c r="F39" i="49"/>
  <c r="R38" i="49"/>
  <c r="R39" i="49"/>
  <c r="R40" i="49"/>
  <c r="T30" i="49"/>
  <c r="H39" i="49"/>
  <c r="S40" i="49"/>
  <c r="F26" i="49"/>
  <c r="F36" i="49" s="1"/>
  <c r="T26" i="49"/>
  <c r="F37" i="49"/>
  <c r="R37" i="49"/>
  <c r="F38" i="49"/>
  <c r="E38" i="49"/>
  <c r="G30" i="49"/>
  <c r="I30" i="49" s="1"/>
  <c r="G29" i="49"/>
  <c r="I29" i="49" s="1"/>
  <c r="H28" i="49"/>
  <c r="G28" i="49"/>
  <c r="I28" i="49" s="1"/>
  <c r="O38" i="49"/>
  <c r="N36" i="49"/>
  <c r="P36" i="49" s="1"/>
  <c r="P32" i="49"/>
  <c r="N34" i="49"/>
  <c r="P34" i="49" s="1"/>
  <c r="O33" i="49"/>
  <c r="N35" i="49"/>
  <c r="P35" i="49" s="1"/>
  <c r="N33" i="49"/>
  <c r="P33" i="49" s="1"/>
  <c r="H36" i="49"/>
  <c r="R36" i="49"/>
  <c r="T36" i="49" s="1"/>
  <c r="G37" i="49"/>
  <c r="N37" i="49"/>
  <c r="S37" i="49"/>
  <c r="M38" i="49"/>
  <c r="S39" i="49"/>
  <c r="F40" i="49"/>
  <c r="M40" i="49"/>
  <c r="O40" i="49"/>
  <c r="P26" i="49"/>
  <c r="N28" i="49"/>
  <c r="P28" i="49" s="1"/>
  <c r="S28" i="49"/>
  <c r="T28" i="49" s="1"/>
  <c r="N30" i="49"/>
  <c r="P30" i="49" s="1"/>
  <c r="M37" i="49"/>
  <c r="M39" i="49"/>
  <c r="N40" i="49"/>
  <c r="R8" i="49"/>
  <c r="S8" i="49"/>
  <c r="R9" i="49"/>
  <c r="R10" i="49"/>
  <c r="S10" i="49"/>
  <c r="R11" i="49"/>
  <c r="S11" i="49"/>
  <c r="R12" i="49"/>
  <c r="S12" i="49"/>
  <c r="R13" i="49"/>
  <c r="S13" i="49"/>
  <c r="R14" i="49"/>
  <c r="R15" i="49"/>
  <c r="S15" i="49"/>
  <c r="R16" i="49"/>
  <c r="S16" i="49"/>
  <c r="L14" i="49"/>
  <c r="N14" i="49" s="1"/>
  <c r="L21" i="49"/>
  <c r="K21" i="49"/>
  <c r="L20" i="49"/>
  <c r="K20" i="49"/>
  <c r="K19" i="49"/>
  <c r="L18" i="49"/>
  <c r="N18" i="49" s="1"/>
  <c r="K18" i="49"/>
  <c r="O10" i="49"/>
  <c r="O11" i="49"/>
  <c r="O12" i="49"/>
  <c r="O13" i="49"/>
  <c r="O15" i="49"/>
  <c r="O16" i="49"/>
  <c r="O17" i="49"/>
  <c r="M16" i="49"/>
  <c r="N15" i="49"/>
  <c r="P15" i="49" s="1"/>
  <c r="M14" i="49"/>
  <c r="N13" i="49"/>
  <c r="M13" i="49"/>
  <c r="N12" i="49"/>
  <c r="M12" i="49"/>
  <c r="M11" i="49"/>
  <c r="M9" i="49"/>
  <c r="N8" i="49"/>
  <c r="M8" i="49"/>
  <c r="N7" i="49"/>
  <c r="M7" i="49"/>
  <c r="L9" i="49"/>
  <c r="F16" i="49"/>
  <c r="G13" i="49"/>
  <c r="F14" i="49"/>
  <c r="F13" i="49"/>
  <c r="F11" i="49"/>
  <c r="F9" i="49"/>
  <c r="G8" i="49"/>
  <c r="F8" i="49"/>
  <c r="E17" i="49"/>
  <c r="S17" i="49" s="1"/>
  <c r="E18" i="49"/>
  <c r="E20" i="49"/>
  <c r="E21" i="49"/>
  <c r="D21" i="49"/>
  <c r="D20" i="49"/>
  <c r="D19" i="49"/>
  <c r="D18" i="49"/>
  <c r="D17" i="49"/>
  <c r="R17" i="49" s="1"/>
  <c r="E14" i="49"/>
  <c r="G16" i="49" s="1"/>
  <c r="H8" i="49"/>
  <c r="H10" i="49"/>
  <c r="H11" i="49"/>
  <c r="H12" i="49"/>
  <c r="H13" i="49"/>
  <c r="H15" i="49"/>
  <c r="H16" i="49"/>
  <c r="E9" i="49"/>
  <c r="G10" i="49" s="1"/>
  <c r="I10" i="49" s="1"/>
  <c r="O8" i="49"/>
  <c r="S7" i="49"/>
  <c r="R7" i="49"/>
  <c r="O7" i="49"/>
  <c r="H7" i="49"/>
  <c r="S6" i="49"/>
  <c r="R6" i="49"/>
  <c r="L6" i="49"/>
  <c r="K6" i="49"/>
  <c r="G6" i="49"/>
  <c r="N6" i="49" s="1"/>
  <c r="F6" i="49"/>
  <c r="M6" i="49" s="1"/>
  <c r="R5" i="49"/>
  <c r="O5" i="49"/>
  <c r="M5" i="49"/>
  <c r="K5" i="49"/>
  <c r="F5" i="49"/>
  <c r="H5" i="49" s="1"/>
  <c r="T37" i="49" l="1"/>
  <c r="S38" i="49"/>
  <c r="T38" i="49" s="1"/>
  <c r="N38" i="49"/>
  <c r="P38" i="49" s="1"/>
  <c r="T39" i="49"/>
  <c r="N58" i="49"/>
  <c r="P58" i="49" s="1"/>
  <c r="T59" i="49"/>
  <c r="I45" i="49"/>
  <c r="H18" i="49"/>
  <c r="I13" i="49"/>
  <c r="N16" i="49"/>
  <c r="M17" i="49"/>
  <c r="T56" i="49"/>
  <c r="N17" i="49"/>
  <c r="H17" i="49"/>
  <c r="G39" i="49"/>
  <c r="I39" i="49" s="1"/>
  <c r="F18" i="49"/>
  <c r="G18" i="49"/>
  <c r="O20" i="49"/>
  <c r="O21" i="49"/>
  <c r="T13" i="49"/>
  <c r="T12" i="49"/>
  <c r="T58" i="49"/>
  <c r="G58" i="49"/>
  <c r="I58" i="49" s="1"/>
  <c r="I56" i="49"/>
  <c r="G55" i="49"/>
  <c r="I55" i="49" s="1"/>
  <c r="T10" i="49"/>
  <c r="S9" i="49"/>
  <c r="P12" i="49"/>
  <c r="P13" i="49"/>
  <c r="S14" i="49"/>
  <c r="T14" i="49" s="1"/>
  <c r="O18" i="49"/>
  <c r="S20" i="49"/>
  <c r="S21" i="49"/>
  <c r="T15" i="49"/>
  <c r="T8" i="49"/>
  <c r="G40" i="49"/>
  <c r="I40" i="49" s="1"/>
  <c r="T17" i="49"/>
  <c r="H9" i="49"/>
  <c r="E19" i="49"/>
  <c r="G19" i="49" s="1"/>
  <c r="F7" i="49"/>
  <c r="F12" i="49"/>
  <c r="G11" i="49"/>
  <c r="G15" i="49"/>
  <c r="I15" i="49" s="1"/>
  <c r="H14" i="49"/>
  <c r="H20" i="49"/>
  <c r="N10" i="49"/>
  <c r="P10" i="49" s="1"/>
  <c r="N11" i="49"/>
  <c r="P11" i="49" s="1"/>
  <c r="R18" i="49"/>
  <c r="T16" i="49"/>
  <c r="T11" i="49"/>
  <c r="T9" i="49"/>
  <c r="G36" i="49"/>
  <c r="I36" i="49" s="1"/>
  <c r="G7" i="49"/>
  <c r="G12" i="49"/>
  <c r="G9" i="49"/>
  <c r="I9" i="49" s="1"/>
  <c r="G14" i="49"/>
  <c r="I14" i="49" s="1"/>
  <c r="N9" i="49"/>
  <c r="P9" i="49" s="1"/>
  <c r="P14" i="49"/>
  <c r="O9" i="49"/>
  <c r="L19" i="49"/>
  <c r="O19" i="49" s="1"/>
  <c r="R20" i="49"/>
  <c r="S18" i="49"/>
  <c r="I59" i="49"/>
  <c r="S57" i="49"/>
  <c r="T57" i="49" s="1"/>
  <c r="N57" i="49"/>
  <c r="P57" i="49" s="1"/>
  <c r="O57" i="49"/>
  <c r="P59" i="49"/>
  <c r="P56" i="49"/>
  <c r="G57" i="49"/>
  <c r="I57" i="49" s="1"/>
  <c r="H57" i="49"/>
  <c r="I26" i="49"/>
  <c r="I37" i="49"/>
  <c r="T40" i="49"/>
  <c r="P40" i="49"/>
  <c r="P39" i="49"/>
  <c r="P37" i="49"/>
  <c r="G38" i="49"/>
  <c r="I38" i="49" s="1"/>
  <c r="H38" i="49"/>
  <c r="R21" i="49"/>
  <c r="F21" i="49"/>
  <c r="I16" i="49"/>
  <c r="R19" i="49"/>
  <c r="F19" i="49"/>
  <c r="F20" i="49"/>
  <c r="H21" i="49"/>
  <c r="I11" i="49"/>
  <c r="P16" i="49"/>
  <c r="O14" i="49"/>
  <c r="M18" i="49"/>
  <c r="P18" i="49" s="1"/>
  <c r="M19" i="49"/>
  <c r="M20" i="49"/>
  <c r="M21" i="49"/>
  <c r="I8" i="49"/>
  <c r="T7" i="49"/>
  <c r="P7" i="49"/>
  <c r="P8" i="49"/>
  <c r="O96" i="48"/>
  <c r="N96" i="48"/>
  <c r="L96" i="48"/>
  <c r="K96" i="48"/>
  <c r="J96" i="48"/>
  <c r="F96" i="48"/>
  <c r="C95" i="48"/>
  <c r="B95" i="48"/>
  <c r="D95" i="48" s="1"/>
  <c r="K94" i="48"/>
  <c r="E94" i="48"/>
  <c r="D94" i="48"/>
  <c r="K93" i="48"/>
  <c r="E93" i="48"/>
  <c r="D93" i="48"/>
  <c r="K92" i="48"/>
  <c r="E92" i="48"/>
  <c r="D92" i="48"/>
  <c r="K91" i="48"/>
  <c r="E91" i="48"/>
  <c r="D91" i="48"/>
  <c r="K90" i="48"/>
  <c r="E90" i="48"/>
  <c r="D90" i="48"/>
  <c r="K89" i="48"/>
  <c r="E89" i="48"/>
  <c r="D89" i="48"/>
  <c r="K88" i="48"/>
  <c r="E88" i="48"/>
  <c r="D88" i="48"/>
  <c r="K87" i="48"/>
  <c r="E87" i="48"/>
  <c r="D87" i="48"/>
  <c r="K86" i="48"/>
  <c r="E86" i="48"/>
  <c r="D86" i="48"/>
  <c r="K85" i="48"/>
  <c r="E85" i="48"/>
  <c r="D85" i="48"/>
  <c r="K84" i="48"/>
  <c r="E84" i="48"/>
  <c r="D84" i="48"/>
  <c r="K83" i="48"/>
  <c r="E83" i="48"/>
  <c r="D83" i="48"/>
  <c r="K82" i="48"/>
  <c r="E82" i="48"/>
  <c r="D82" i="48"/>
  <c r="L81" i="48"/>
  <c r="K81" i="48"/>
  <c r="F81" i="48"/>
  <c r="E81" i="48"/>
  <c r="D81" i="48"/>
  <c r="K80" i="48"/>
  <c r="F80" i="48"/>
  <c r="E80" i="48"/>
  <c r="D80" i="48"/>
  <c r="K79" i="48"/>
  <c r="E79" i="48"/>
  <c r="D79" i="48"/>
  <c r="O78" i="48"/>
  <c r="N78" i="48"/>
  <c r="L78" i="48"/>
  <c r="K78" i="48"/>
  <c r="F78" i="48"/>
  <c r="E78" i="48"/>
  <c r="D78" i="48"/>
  <c r="O77" i="48"/>
  <c r="N77" i="48"/>
  <c r="L77" i="48"/>
  <c r="K77" i="48"/>
  <c r="F77" i="48"/>
  <c r="E77" i="48"/>
  <c r="D77" i="48"/>
  <c r="O76" i="48"/>
  <c r="N76" i="48"/>
  <c r="L76" i="48"/>
  <c r="K76" i="48"/>
  <c r="F76" i="48"/>
  <c r="E76" i="48"/>
  <c r="D76" i="48"/>
  <c r="O75" i="48"/>
  <c r="N75" i="48"/>
  <c r="L75" i="48"/>
  <c r="K75" i="48"/>
  <c r="F75" i="48"/>
  <c r="E75" i="48"/>
  <c r="D75" i="48"/>
  <c r="O74" i="48"/>
  <c r="N74" i="48"/>
  <c r="L74" i="48"/>
  <c r="K74" i="48"/>
  <c r="F74" i="48"/>
  <c r="E74" i="48"/>
  <c r="D74" i="48"/>
  <c r="O73" i="48"/>
  <c r="N73" i="48"/>
  <c r="L73" i="48"/>
  <c r="K73" i="48"/>
  <c r="F73" i="48"/>
  <c r="E73" i="48"/>
  <c r="D73" i="48"/>
  <c r="O72" i="48"/>
  <c r="N72" i="48"/>
  <c r="L72" i="48"/>
  <c r="K72" i="48"/>
  <c r="F72" i="48"/>
  <c r="E72" i="48"/>
  <c r="D72" i="48"/>
  <c r="O71" i="48"/>
  <c r="N71" i="48"/>
  <c r="L71" i="48"/>
  <c r="K71" i="48"/>
  <c r="F71" i="48"/>
  <c r="E71" i="48"/>
  <c r="D71" i="48"/>
  <c r="O70" i="48"/>
  <c r="N70" i="48"/>
  <c r="L70" i="48"/>
  <c r="K70" i="48"/>
  <c r="F70" i="48"/>
  <c r="E70" i="48"/>
  <c r="D70" i="48"/>
  <c r="O69" i="48"/>
  <c r="L69" i="48"/>
  <c r="K69" i="48"/>
  <c r="O68" i="48"/>
  <c r="L68" i="48"/>
  <c r="K68" i="48"/>
  <c r="N66" i="48"/>
  <c r="J66" i="48"/>
  <c r="H66" i="48"/>
  <c r="D66" i="48"/>
  <c r="B66" i="48"/>
  <c r="O62" i="48"/>
  <c r="N62" i="48"/>
  <c r="L62" i="48"/>
  <c r="F62" i="48"/>
  <c r="E61" i="48"/>
  <c r="K60" i="48"/>
  <c r="J60" i="48"/>
  <c r="E60" i="48"/>
  <c r="D60" i="48"/>
  <c r="O59" i="48"/>
  <c r="N59" i="48"/>
  <c r="K59" i="48"/>
  <c r="J59" i="48"/>
  <c r="F59" i="48"/>
  <c r="E59" i="48"/>
  <c r="D59" i="48"/>
  <c r="K58" i="48"/>
  <c r="J58" i="48"/>
  <c r="E58" i="48"/>
  <c r="D58" i="48"/>
  <c r="O57" i="48"/>
  <c r="N57" i="48"/>
  <c r="L57" i="48"/>
  <c r="K57" i="48"/>
  <c r="J57" i="48"/>
  <c r="F57" i="48"/>
  <c r="E57" i="48"/>
  <c r="D57" i="48"/>
  <c r="K56" i="48"/>
  <c r="J56" i="48"/>
  <c r="E56" i="48"/>
  <c r="D56" i="48"/>
  <c r="K55" i="48"/>
  <c r="J55" i="48"/>
  <c r="E55" i="48"/>
  <c r="D55" i="48"/>
  <c r="K54" i="48"/>
  <c r="J54" i="48"/>
  <c r="E54" i="48"/>
  <c r="D54" i="48"/>
  <c r="K53" i="48"/>
  <c r="J53" i="48"/>
  <c r="E53" i="48"/>
  <c r="D53" i="48"/>
  <c r="K52" i="48"/>
  <c r="J52" i="48"/>
  <c r="E52" i="48"/>
  <c r="D52" i="48"/>
  <c r="K51" i="48"/>
  <c r="J51" i="48"/>
  <c r="E51" i="48"/>
  <c r="D51" i="48"/>
  <c r="K50" i="48"/>
  <c r="J50" i="48"/>
  <c r="E50" i="48"/>
  <c r="D50" i="48"/>
  <c r="O49" i="48"/>
  <c r="N49" i="48"/>
  <c r="L49" i="48"/>
  <c r="K49" i="48"/>
  <c r="J49" i="48"/>
  <c r="F49" i="48"/>
  <c r="E49" i="48"/>
  <c r="D49" i="48"/>
  <c r="O48" i="48"/>
  <c r="N48" i="48"/>
  <c r="L48" i="48"/>
  <c r="K48" i="48"/>
  <c r="J48" i="48"/>
  <c r="F48" i="48"/>
  <c r="E48" i="48"/>
  <c r="D48" i="48"/>
  <c r="O47" i="48"/>
  <c r="N47" i="48"/>
  <c r="L47" i="48"/>
  <c r="K47" i="48"/>
  <c r="J47" i="48"/>
  <c r="F47" i="48"/>
  <c r="E47" i="48"/>
  <c r="D47" i="48"/>
  <c r="O46" i="48"/>
  <c r="N46" i="48"/>
  <c r="L46" i="48"/>
  <c r="K46" i="48"/>
  <c r="J46" i="48"/>
  <c r="F46" i="48"/>
  <c r="E46" i="48"/>
  <c r="D46" i="48"/>
  <c r="O45" i="48"/>
  <c r="N45" i="48"/>
  <c r="L45" i="48"/>
  <c r="K45" i="48"/>
  <c r="J45" i="48"/>
  <c r="F45" i="48"/>
  <c r="E45" i="48"/>
  <c r="D45" i="48"/>
  <c r="O44" i="48"/>
  <c r="N44" i="48"/>
  <c r="L44" i="48"/>
  <c r="K44" i="48"/>
  <c r="J44" i="48"/>
  <c r="F44" i="48"/>
  <c r="E44" i="48"/>
  <c r="D44" i="48"/>
  <c r="O43" i="48"/>
  <c r="N43" i="48"/>
  <c r="L43" i="48"/>
  <c r="K43" i="48"/>
  <c r="J43" i="48"/>
  <c r="F43" i="48"/>
  <c r="E43" i="48"/>
  <c r="D43" i="48"/>
  <c r="O42" i="48"/>
  <c r="N42" i="48"/>
  <c r="L42" i="48"/>
  <c r="K42" i="48"/>
  <c r="J42" i="48"/>
  <c r="F42" i="48"/>
  <c r="E42" i="48"/>
  <c r="D42" i="48"/>
  <c r="O41" i="48"/>
  <c r="N41" i="48"/>
  <c r="L41" i="48"/>
  <c r="K41" i="48"/>
  <c r="J41" i="48"/>
  <c r="F41" i="48"/>
  <c r="E41" i="48"/>
  <c r="D41" i="48"/>
  <c r="O40" i="48"/>
  <c r="N40" i="48"/>
  <c r="L40" i="48"/>
  <c r="K40" i="48"/>
  <c r="J40" i="48"/>
  <c r="F40" i="48"/>
  <c r="E40" i="48"/>
  <c r="D40" i="48"/>
  <c r="O39" i="48"/>
  <c r="N39" i="48"/>
  <c r="L39" i="48"/>
  <c r="K39" i="48"/>
  <c r="J39" i="48"/>
  <c r="F39" i="48"/>
  <c r="E39" i="48"/>
  <c r="D39" i="48"/>
  <c r="P37" i="48"/>
  <c r="P66" i="48" s="1"/>
  <c r="N37" i="48"/>
  <c r="J37" i="48"/>
  <c r="H37" i="48"/>
  <c r="D37" i="48"/>
  <c r="B37" i="48"/>
  <c r="O33" i="48"/>
  <c r="N33" i="48"/>
  <c r="L33" i="48"/>
  <c r="F33" i="48"/>
  <c r="D32" i="48"/>
  <c r="K31" i="48"/>
  <c r="J31" i="48"/>
  <c r="E31" i="48"/>
  <c r="D31" i="48"/>
  <c r="K30" i="48"/>
  <c r="J30" i="48"/>
  <c r="F30" i="48"/>
  <c r="E30" i="48"/>
  <c r="D30" i="48"/>
  <c r="K29" i="48"/>
  <c r="J29" i="48"/>
  <c r="E29" i="48"/>
  <c r="D29" i="48"/>
  <c r="K28" i="48"/>
  <c r="J28" i="48"/>
  <c r="E28" i="48"/>
  <c r="D28" i="48"/>
  <c r="O27" i="48"/>
  <c r="N27" i="48"/>
  <c r="L27" i="48"/>
  <c r="K27" i="48"/>
  <c r="J27" i="48"/>
  <c r="F27" i="48"/>
  <c r="E27" i="48"/>
  <c r="D27" i="48"/>
  <c r="O26" i="48"/>
  <c r="N26" i="48"/>
  <c r="L26" i="48"/>
  <c r="K26" i="48"/>
  <c r="J26" i="48"/>
  <c r="F26" i="48"/>
  <c r="E26" i="48"/>
  <c r="D26" i="48"/>
  <c r="O25" i="48"/>
  <c r="N25" i="48"/>
  <c r="L25" i="48"/>
  <c r="K25" i="48"/>
  <c r="J25" i="48"/>
  <c r="F25" i="48"/>
  <c r="E25" i="48"/>
  <c r="D25" i="48"/>
  <c r="O24" i="48"/>
  <c r="N24" i="48"/>
  <c r="L24" i="48"/>
  <c r="K24" i="48"/>
  <c r="J24" i="48"/>
  <c r="F24" i="48"/>
  <c r="E24" i="48"/>
  <c r="D24" i="48"/>
  <c r="O23" i="48"/>
  <c r="N23" i="48"/>
  <c r="L23" i="48"/>
  <c r="K23" i="48"/>
  <c r="J23" i="48"/>
  <c r="F23" i="48"/>
  <c r="E23" i="48"/>
  <c r="D23" i="48"/>
  <c r="O22" i="48"/>
  <c r="N22" i="48"/>
  <c r="L22" i="48"/>
  <c r="K22" i="48"/>
  <c r="J22" i="48"/>
  <c r="F22" i="48"/>
  <c r="E22" i="48"/>
  <c r="D22" i="48"/>
  <c r="O21" i="48"/>
  <c r="N21" i="48"/>
  <c r="L21" i="48"/>
  <c r="K21" i="48"/>
  <c r="J21" i="48"/>
  <c r="F21" i="48"/>
  <c r="E21" i="48"/>
  <c r="D21" i="48"/>
  <c r="O20" i="48"/>
  <c r="N20" i="48"/>
  <c r="L20" i="48"/>
  <c r="K20" i="48"/>
  <c r="J20" i="48"/>
  <c r="F20" i="48"/>
  <c r="E20" i="48"/>
  <c r="D20" i="48"/>
  <c r="O19" i="48"/>
  <c r="N19" i="48"/>
  <c r="L19" i="48"/>
  <c r="K19" i="48"/>
  <c r="J19" i="48"/>
  <c r="F19" i="48"/>
  <c r="E19" i="48"/>
  <c r="D19" i="48"/>
  <c r="O18" i="48"/>
  <c r="N18" i="48"/>
  <c r="L18" i="48"/>
  <c r="K18" i="48"/>
  <c r="J18" i="48"/>
  <c r="F18" i="48"/>
  <c r="E18" i="48"/>
  <c r="D18" i="48"/>
  <c r="O17" i="48"/>
  <c r="N17" i="48"/>
  <c r="L17" i="48"/>
  <c r="K17" i="48"/>
  <c r="J17" i="48"/>
  <c r="F17" i="48"/>
  <c r="E17" i="48"/>
  <c r="D17" i="48"/>
  <c r="O16" i="48"/>
  <c r="N16" i="48"/>
  <c r="L16" i="48"/>
  <c r="K16" i="48"/>
  <c r="J16" i="48"/>
  <c r="F16" i="48"/>
  <c r="E16" i="48"/>
  <c r="D16" i="48"/>
  <c r="O15" i="48"/>
  <c r="N15" i="48"/>
  <c r="L15" i="48"/>
  <c r="K15" i="48"/>
  <c r="J15" i="48"/>
  <c r="F15" i="48"/>
  <c r="E15" i="48"/>
  <c r="D15" i="48"/>
  <c r="O14" i="48"/>
  <c r="N14" i="48"/>
  <c r="L14" i="48"/>
  <c r="K14" i="48"/>
  <c r="J14" i="48"/>
  <c r="F14" i="48"/>
  <c r="E14" i="48"/>
  <c r="D14" i="48"/>
  <c r="O13" i="48"/>
  <c r="N13" i="48"/>
  <c r="L13" i="48"/>
  <c r="K13" i="48"/>
  <c r="J13" i="48"/>
  <c r="F13" i="48"/>
  <c r="E13" i="48"/>
  <c r="D13" i="48"/>
  <c r="O12" i="48"/>
  <c r="N12" i="48"/>
  <c r="L12" i="48"/>
  <c r="K12" i="48"/>
  <c r="J12" i="48"/>
  <c r="F12" i="48"/>
  <c r="E12" i="48"/>
  <c r="D12" i="48"/>
  <c r="O11" i="48"/>
  <c r="N11" i="48"/>
  <c r="L11" i="48"/>
  <c r="K11" i="48"/>
  <c r="J11" i="48"/>
  <c r="F11" i="48"/>
  <c r="E11" i="48"/>
  <c r="D11" i="48"/>
  <c r="O10" i="48"/>
  <c r="N10" i="48"/>
  <c r="L10" i="48"/>
  <c r="K10" i="48"/>
  <c r="J10" i="48"/>
  <c r="F10" i="48"/>
  <c r="E10" i="48"/>
  <c r="D10" i="48"/>
  <c r="O9" i="48"/>
  <c r="N9" i="48"/>
  <c r="L9" i="48"/>
  <c r="K9" i="48"/>
  <c r="J9" i="48"/>
  <c r="F9" i="48"/>
  <c r="E9" i="48"/>
  <c r="D9" i="48"/>
  <c r="O8" i="48"/>
  <c r="N8" i="48"/>
  <c r="L8" i="48"/>
  <c r="K8" i="48"/>
  <c r="J8" i="48"/>
  <c r="F8" i="48"/>
  <c r="E8" i="48"/>
  <c r="D8" i="48"/>
  <c r="O7" i="48"/>
  <c r="N7" i="48"/>
  <c r="L7" i="48"/>
  <c r="K7" i="48"/>
  <c r="J7" i="48"/>
  <c r="F7" i="48"/>
  <c r="E7" i="48"/>
  <c r="D7" i="48"/>
  <c r="C6" i="48"/>
  <c r="N5" i="48"/>
  <c r="J5" i="48"/>
  <c r="H5" i="48"/>
  <c r="D5" i="48"/>
  <c r="O96" i="47"/>
  <c r="N96" i="47"/>
  <c r="L96" i="47"/>
  <c r="K96" i="47"/>
  <c r="J96" i="47"/>
  <c r="F96" i="47"/>
  <c r="K94" i="47"/>
  <c r="E94" i="47"/>
  <c r="K93" i="47"/>
  <c r="E93" i="47"/>
  <c r="K92" i="47"/>
  <c r="E92" i="47"/>
  <c r="K91" i="47"/>
  <c r="E91" i="47"/>
  <c r="K90" i="47"/>
  <c r="E90" i="47"/>
  <c r="K89" i="47"/>
  <c r="E89" i="47"/>
  <c r="E88" i="47"/>
  <c r="K87" i="47"/>
  <c r="E87" i="47"/>
  <c r="K86" i="47"/>
  <c r="E86" i="47"/>
  <c r="K85" i="47"/>
  <c r="E85" i="47"/>
  <c r="K84" i="47"/>
  <c r="E84" i="47"/>
  <c r="K83" i="47"/>
  <c r="E83" i="47"/>
  <c r="K82" i="47"/>
  <c r="E82" i="47"/>
  <c r="K81" i="47"/>
  <c r="E81" i="47"/>
  <c r="K80" i="47"/>
  <c r="E80" i="47"/>
  <c r="K79" i="47"/>
  <c r="E79" i="47"/>
  <c r="K78" i="47"/>
  <c r="E78" i="47"/>
  <c r="K77" i="47"/>
  <c r="E77" i="47"/>
  <c r="O76" i="47"/>
  <c r="N76" i="47"/>
  <c r="L76" i="47"/>
  <c r="K76" i="47"/>
  <c r="F76" i="47"/>
  <c r="E76" i="47"/>
  <c r="O75" i="47"/>
  <c r="N75" i="47"/>
  <c r="L75" i="47"/>
  <c r="K75" i="47"/>
  <c r="F75" i="47"/>
  <c r="E75" i="47"/>
  <c r="O74" i="47"/>
  <c r="N74" i="47"/>
  <c r="L74" i="47"/>
  <c r="K74" i="47"/>
  <c r="F74" i="47"/>
  <c r="E74" i="47"/>
  <c r="K73" i="47"/>
  <c r="E73" i="47"/>
  <c r="O72" i="47"/>
  <c r="N72" i="47"/>
  <c r="L72" i="47"/>
  <c r="K72" i="47"/>
  <c r="F72" i="47"/>
  <c r="E72" i="47"/>
  <c r="O71" i="47"/>
  <c r="N71" i="47"/>
  <c r="L71" i="47"/>
  <c r="K71" i="47"/>
  <c r="F71" i="47"/>
  <c r="E71" i="47"/>
  <c r="O70" i="47"/>
  <c r="N70" i="47"/>
  <c r="L70" i="47"/>
  <c r="K70" i="47"/>
  <c r="F70" i="47"/>
  <c r="E70" i="47"/>
  <c r="O69" i="47"/>
  <c r="N69" i="47"/>
  <c r="L69" i="47"/>
  <c r="K69" i="47"/>
  <c r="F69" i="47"/>
  <c r="E69" i="47"/>
  <c r="O68" i="47"/>
  <c r="N68" i="47"/>
  <c r="L68" i="47"/>
  <c r="K68" i="47"/>
  <c r="F68" i="47"/>
  <c r="E68" i="47"/>
  <c r="N66" i="47"/>
  <c r="J66" i="47"/>
  <c r="H66" i="47"/>
  <c r="D66" i="47"/>
  <c r="B66" i="47"/>
  <c r="O62" i="47"/>
  <c r="N62" i="47"/>
  <c r="L62" i="47"/>
  <c r="F62" i="47"/>
  <c r="I61" i="47"/>
  <c r="H61" i="47"/>
  <c r="C61" i="47"/>
  <c r="B61" i="47"/>
  <c r="K60" i="47"/>
  <c r="J60" i="47"/>
  <c r="E60" i="47"/>
  <c r="D60" i="47"/>
  <c r="K59" i="47"/>
  <c r="J59" i="47"/>
  <c r="E59" i="47"/>
  <c r="D59" i="47"/>
  <c r="K58" i="47"/>
  <c r="J58" i="47"/>
  <c r="E58" i="47"/>
  <c r="D58" i="47"/>
  <c r="K57" i="47"/>
  <c r="J57" i="47"/>
  <c r="E57" i="47"/>
  <c r="D57" i="47"/>
  <c r="K56" i="47"/>
  <c r="J56" i="47"/>
  <c r="E56" i="47"/>
  <c r="D56" i="47"/>
  <c r="K55" i="47"/>
  <c r="J55" i="47"/>
  <c r="E55" i="47"/>
  <c r="D55" i="47"/>
  <c r="K54" i="47"/>
  <c r="J54" i="47"/>
  <c r="E54" i="47"/>
  <c r="D54" i="47"/>
  <c r="K53" i="47"/>
  <c r="J53" i="47"/>
  <c r="E53" i="47"/>
  <c r="D53" i="47"/>
  <c r="K52" i="47"/>
  <c r="J52" i="47"/>
  <c r="E52" i="47"/>
  <c r="D52" i="47"/>
  <c r="K51" i="47"/>
  <c r="J51" i="47"/>
  <c r="E51" i="47"/>
  <c r="D51" i="47"/>
  <c r="K50" i="47"/>
  <c r="J50" i="47"/>
  <c r="E50" i="47"/>
  <c r="D50" i="47"/>
  <c r="K49" i="47"/>
  <c r="J49" i="47"/>
  <c r="E49" i="47"/>
  <c r="D49" i="47"/>
  <c r="K48" i="47"/>
  <c r="J48" i="47"/>
  <c r="E48" i="47"/>
  <c r="D48" i="47"/>
  <c r="K47" i="47"/>
  <c r="J47" i="47"/>
  <c r="E47" i="47"/>
  <c r="D47" i="47"/>
  <c r="K46" i="47"/>
  <c r="J46" i="47"/>
  <c r="E46" i="47"/>
  <c r="D46" i="47"/>
  <c r="K45" i="47"/>
  <c r="J45" i="47"/>
  <c r="E45" i="47"/>
  <c r="D45" i="47"/>
  <c r="K44" i="47"/>
  <c r="J44" i="47"/>
  <c r="E44" i="47"/>
  <c r="D44" i="47"/>
  <c r="L43" i="47"/>
  <c r="K43" i="47"/>
  <c r="J43" i="47"/>
  <c r="F43" i="47"/>
  <c r="E43" i="47"/>
  <c r="D43" i="47"/>
  <c r="O42" i="47"/>
  <c r="N42" i="47"/>
  <c r="L42" i="47"/>
  <c r="K42" i="47"/>
  <c r="J42" i="47"/>
  <c r="F42" i="47"/>
  <c r="E42" i="47"/>
  <c r="D42" i="47"/>
  <c r="O41" i="47"/>
  <c r="N41" i="47"/>
  <c r="L41" i="47"/>
  <c r="K41" i="47"/>
  <c r="J41" i="47"/>
  <c r="F41" i="47"/>
  <c r="E41" i="47"/>
  <c r="D41" i="47"/>
  <c r="O40" i="47"/>
  <c r="N40" i="47"/>
  <c r="L40" i="47"/>
  <c r="K40" i="47"/>
  <c r="J40" i="47"/>
  <c r="F40" i="47"/>
  <c r="E40" i="47"/>
  <c r="D40" i="47"/>
  <c r="O39" i="47"/>
  <c r="N39" i="47"/>
  <c r="L39" i="47"/>
  <c r="K39" i="47"/>
  <c r="J39" i="47"/>
  <c r="F39" i="47"/>
  <c r="E39" i="47"/>
  <c r="D39" i="47"/>
  <c r="P37" i="47"/>
  <c r="P66" i="47" s="1"/>
  <c r="N37" i="47"/>
  <c r="J37" i="47"/>
  <c r="H37" i="47"/>
  <c r="D37" i="47"/>
  <c r="B37" i="47"/>
  <c r="O33" i="47"/>
  <c r="N33" i="47"/>
  <c r="L33" i="47"/>
  <c r="F33" i="47"/>
  <c r="I32" i="47"/>
  <c r="H32" i="47"/>
  <c r="K31" i="47"/>
  <c r="K30" i="47"/>
  <c r="K29" i="47"/>
  <c r="K28" i="47"/>
  <c r="K27" i="47"/>
  <c r="K26" i="47"/>
  <c r="K25" i="47"/>
  <c r="O24" i="47"/>
  <c r="N24" i="47"/>
  <c r="L24" i="47"/>
  <c r="K24" i="47"/>
  <c r="F24" i="47"/>
  <c r="O23" i="47"/>
  <c r="N23" i="47"/>
  <c r="L23" i="47"/>
  <c r="K23" i="47"/>
  <c r="F23" i="47"/>
  <c r="O22" i="47"/>
  <c r="N22" i="47"/>
  <c r="L22" i="47"/>
  <c r="K22" i="47"/>
  <c r="F22" i="47"/>
  <c r="O21" i="47"/>
  <c r="N21" i="47"/>
  <c r="L21" i="47"/>
  <c r="K21" i="47"/>
  <c r="F21" i="47"/>
  <c r="O20" i="47"/>
  <c r="N20" i="47"/>
  <c r="L20" i="47"/>
  <c r="K20" i="47"/>
  <c r="F20" i="47"/>
  <c r="O19" i="47"/>
  <c r="N19" i="47"/>
  <c r="L19" i="47"/>
  <c r="K19" i="47"/>
  <c r="F19" i="47"/>
  <c r="O18" i="47"/>
  <c r="N18" i="47"/>
  <c r="L18" i="47"/>
  <c r="K18" i="47"/>
  <c r="F18" i="47"/>
  <c r="O17" i="47"/>
  <c r="N17" i="47"/>
  <c r="L17" i="47"/>
  <c r="K17" i="47"/>
  <c r="F17" i="47"/>
  <c r="O16" i="47"/>
  <c r="N16" i="47"/>
  <c r="L16" i="47"/>
  <c r="K16" i="47"/>
  <c r="F16" i="47"/>
  <c r="O15" i="47"/>
  <c r="N15" i="47"/>
  <c r="L15" i="47"/>
  <c r="K15" i="47"/>
  <c r="F15" i="47"/>
  <c r="O14" i="47"/>
  <c r="N14" i="47"/>
  <c r="L14" i="47"/>
  <c r="K14" i="47"/>
  <c r="F14" i="47"/>
  <c r="O13" i="47"/>
  <c r="N13" i="47"/>
  <c r="L13" i="47"/>
  <c r="K13" i="47"/>
  <c r="F13" i="47"/>
  <c r="O12" i="47"/>
  <c r="N12" i="47"/>
  <c r="L12" i="47"/>
  <c r="K12" i="47"/>
  <c r="F12" i="47"/>
  <c r="O11" i="47"/>
  <c r="N11" i="47"/>
  <c r="L11" i="47"/>
  <c r="K11" i="47"/>
  <c r="F11" i="47"/>
  <c r="O10" i="47"/>
  <c r="N10" i="47"/>
  <c r="L10" i="47"/>
  <c r="K10" i="47"/>
  <c r="F10" i="47"/>
  <c r="O9" i="47"/>
  <c r="N9" i="47"/>
  <c r="L9" i="47"/>
  <c r="K9" i="47"/>
  <c r="F9" i="47"/>
  <c r="O8" i="47"/>
  <c r="N8" i="47"/>
  <c r="L8" i="47"/>
  <c r="K8" i="47"/>
  <c r="F8" i="47"/>
  <c r="O7" i="47"/>
  <c r="N7" i="47"/>
  <c r="L7" i="47"/>
  <c r="K7" i="47"/>
  <c r="F7" i="47"/>
  <c r="C6" i="47"/>
  <c r="B6" i="47"/>
  <c r="N5" i="47"/>
  <c r="J5" i="47"/>
  <c r="H5" i="47"/>
  <c r="D5" i="47"/>
  <c r="O96" i="46"/>
  <c r="N96" i="46"/>
  <c r="L96" i="46"/>
  <c r="J96" i="46"/>
  <c r="F96" i="46"/>
  <c r="C95" i="46"/>
  <c r="B95" i="46"/>
  <c r="D95" i="46" s="1"/>
  <c r="E94" i="46"/>
  <c r="D94" i="46"/>
  <c r="E93" i="46"/>
  <c r="D93" i="46"/>
  <c r="E92" i="46"/>
  <c r="D92" i="46"/>
  <c r="E91" i="46"/>
  <c r="D91" i="46"/>
  <c r="E90" i="46"/>
  <c r="D90" i="46"/>
  <c r="E89" i="46"/>
  <c r="D89" i="46"/>
  <c r="E88" i="46"/>
  <c r="D88" i="46"/>
  <c r="E87" i="46"/>
  <c r="D87" i="46"/>
  <c r="E86" i="46"/>
  <c r="D86" i="46"/>
  <c r="E85" i="46"/>
  <c r="D85" i="46"/>
  <c r="E84" i="46"/>
  <c r="D84" i="46"/>
  <c r="E83" i="46"/>
  <c r="D83" i="46"/>
  <c r="E82" i="46"/>
  <c r="D82" i="46"/>
  <c r="E81" i="46"/>
  <c r="D81" i="46"/>
  <c r="E80" i="46"/>
  <c r="D80" i="46"/>
  <c r="E79" i="46"/>
  <c r="D79" i="46"/>
  <c r="E78" i="46"/>
  <c r="D78" i="46"/>
  <c r="E77" i="46"/>
  <c r="D77" i="46"/>
  <c r="E76" i="46"/>
  <c r="D76" i="46"/>
  <c r="O75" i="46"/>
  <c r="N75" i="46"/>
  <c r="L75" i="46"/>
  <c r="F75" i="46"/>
  <c r="E75" i="46"/>
  <c r="D75" i="46"/>
  <c r="O74" i="46"/>
  <c r="N74" i="46"/>
  <c r="L74" i="46"/>
  <c r="F74" i="46"/>
  <c r="E74" i="46"/>
  <c r="D74" i="46"/>
  <c r="O73" i="46"/>
  <c r="N73" i="46"/>
  <c r="L73" i="46"/>
  <c r="F73" i="46"/>
  <c r="E73" i="46"/>
  <c r="D73" i="46"/>
  <c r="O72" i="46"/>
  <c r="N72" i="46"/>
  <c r="L72" i="46"/>
  <c r="F72" i="46"/>
  <c r="E72" i="46"/>
  <c r="D72" i="46"/>
  <c r="O71" i="46"/>
  <c r="N71" i="46"/>
  <c r="L71" i="46"/>
  <c r="F71" i="46"/>
  <c r="E71" i="46"/>
  <c r="D71" i="46"/>
  <c r="O70" i="46"/>
  <c r="N70" i="46"/>
  <c r="L70" i="46"/>
  <c r="F70" i="46"/>
  <c r="E70" i="46"/>
  <c r="D70" i="46"/>
  <c r="F69" i="46"/>
  <c r="E69" i="46"/>
  <c r="D69" i="46"/>
  <c r="F68" i="46"/>
  <c r="E68" i="46"/>
  <c r="D68" i="46"/>
  <c r="N66" i="46"/>
  <c r="J66" i="46"/>
  <c r="H66" i="46"/>
  <c r="D66" i="46"/>
  <c r="O62" i="46"/>
  <c r="N62" i="46"/>
  <c r="L62" i="46"/>
  <c r="F62" i="46"/>
  <c r="I61" i="46"/>
  <c r="K61" i="46" s="1"/>
  <c r="K62" i="46" s="1"/>
  <c r="H61" i="46"/>
  <c r="E61" i="46"/>
  <c r="E60" i="46"/>
  <c r="D60" i="46"/>
  <c r="E59" i="46"/>
  <c r="D59" i="46"/>
  <c r="E58" i="46"/>
  <c r="D58" i="46"/>
  <c r="E57" i="46"/>
  <c r="D57" i="46"/>
  <c r="E56" i="46"/>
  <c r="D56" i="46"/>
  <c r="E55" i="46"/>
  <c r="D55" i="46"/>
  <c r="O54" i="46"/>
  <c r="N54" i="46"/>
  <c r="L54" i="46"/>
  <c r="F54" i="46"/>
  <c r="E54" i="46"/>
  <c r="D54" i="46"/>
  <c r="O53" i="46"/>
  <c r="P53" i="46" s="1"/>
  <c r="E53" i="46"/>
  <c r="D53" i="46"/>
  <c r="O52" i="46"/>
  <c r="N52" i="46"/>
  <c r="L52" i="46"/>
  <c r="F52" i="46"/>
  <c r="E52" i="46"/>
  <c r="D52" i="46"/>
  <c r="O51" i="46"/>
  <c r="N51" i="46"/>
  <c r="L51" i="46"/>
  <c r="F51" i="46"/>
  <c r="E51" i="46"/>
  <c r="D51" i="46"/>
  <c r="O50" i="46"/>
  <c r="N50" i="46"/>
  <c r="L50" i="46"/>
  <c r="F50" i="46"/>
  <c r="E50" i="46"/>
  <c r="D50" i="46"/>
  <c r="O49" i="46"/>
  <c r="N49" i="46"/>
  <c r="L49" i="46"/>
  <c r="F49" i="46"/>
  <c r="E49" i="46"/>
  <c r="D49" i="46"/>
  <c r="O48" i="46"/>
  <c r="N48" i="46"/>
  <c r="L48" i="46"/>
  <c r="F48" i="46"/>
  <c r="E48" i="46"/>
  <c r="D48" i="46"/>
  <c r="O47" i="46"/>
  <c r="N47" i="46"/>
  <c r="L47" i="46"/>
  <c r="F47" i="46"/>
  <c r="E47" i="46"/>
  <c r="D47" i="46"/>
  <c r="O46" i="46"/>
  <c r="N46" i="46"/>
  <c r="L46" i="46"/>
  <c r="F46" i="46"/>
  <c r="E46" i="46"/>
  <c r="D46" i="46"/>
  <c r="O45" i="46"/>
  <c r="N45" i="46"/>
  <c r="L45" i="46"/>
  <c r="F45" i="46"/>
  <c r="E45" i="46"/>
  <c r="D45" i="46"/>
  <c r="O44" i="46"/>
  <c r="N44" i="46"/>
  <c r="L44" i="46"/>
  <c r="F44" i="46"/>
  <c r="E44" i="46"/>
  <c r="D44" i="46"/>
  <c r="O43" i="46"/>
  <c r="N43" i="46"/>
  <c r="L43" i="46"/>
  <c r="F43" i="46"/>
  <c r="E43" i="46"/>
  <c r="D43" i="46"/>
  <c r="O42" i="46"/>
  <c r="N42" i="46"/>
  <c r="L42" i="46"/>
  <c r="F42" i="46"/>
  <c r="E42" i="46"/>
  <c r="D42" i="46"/>
  <c r="O41" i="46"/>
  <c r="N41" i="46"/>
  <c r="L41" i="46"/>
  <c r="F41" i="46"/>
  <c r="E41" i="46"/>
  <c r="D41" i="46"/>
  <c r="O40" i="46"/>
  <c r="N40" i="46"/>
  <c r="L40" i="46"/>
  <c r="F40" i="46"/>
  <c r="E40" i="46"/>
  <c r="D40" i="46"/>
  <c r="O39" i="46"/>
  <c r="N39" i="46"/>
  <c r="L39" i="46"/>
  <c r="F39" i="46"/>
  <c r="E39" i="46"/>
  <c r="D39" i="46"/>
  <c r="P37" i="46"/>
  <c r="P66" i="46" s="1"/>
  <c r="N37" i="46"/>
  <c r="J37" i="46"/>
  <c r="H37" i="46"/>
  <c r="D37" i="46"/>
  <c r="B37" i="46"/>
  <c r="O33" i="46"/>
  <c r="N33" i="46"/>
  <c r="L33" i="46"/>
  <c r="F33" i="46"/>
  <c r="C32" i="46"/>
  <c r="E32" i="46" s="1"/>
  <c r="B32" i="46"/>
  <c r="O31" i="46"/>
  <c r="N31" i="46"/>
  <c r="L31" i="46"/>
  <c r="F31" i="46"/>
  <c r="E31" i="46"/>
  <c r="D31" i="46"/>
  <c r="O30" i="46"/>
  <c r="N30" i="46"/>
  <c r="L30" i="46"/>
  <c r="F30" i="46"/>
  <c r="E30" i="46"/>
  <c r="D30" i="46"/>
  <c r="O29" i="46"/>
  <c r="N29" i="46"/>
  <c r="L29" i="46"/>
  <c r="F29" i="46"/>
  <c r="E29" i="46"/>
  <c r="D29" i="46"/>
  <c r="O28" i="46"/>
  <c r="N28" i="46"/>
  <c r="L28" i="46"/>
  <c r="F28" i="46"/>
  <c r="E28" i="46"/>
  <c r="D28" i="46"/>
  <c r="L27" i="46"/>
  <c r="F27" i="46"/>
  <c r="E27" i="46"/>
  <c r="D27" i="46"/>
  <c r="L26" i="46"/>
  <c r="F26" i="46"/>
  <c r="E26" i="46"/>
  <c r="D26" i="46"/>
  <c r="E25" i="46"/>
  <c r="D25" i="46"/>
  <c r="E24" i="46"/>
  <c r="D24" i="46"/>
  <c r="O23" i="46"/>
  <c r="N23" i="46"/>
  <c r="L23" i="46"/>
  <c r="F23" i="46"/>
  <c r="E23" i="46"/>
  <c r="D23" i="46"/>
  <c r="O22" i="46"/>
  <c r="N22" i="46"/>
  <c r="L22" i="46"/>
  <c r="F22" i="46"/>
  <c r="E22" i="46"/>
  <c r="D22" i="46"/>
  <c r="O21" i="46"/>
  <c r="N21" i="46"/>
  <c r="L21" i="46"/>
  <c r="F21" i="46"/>
  <c r="E21" i="46"/>
  <c r="D21" i="46"/>
  <c r="O20" i="46"/>
  <c r="N20" i="46"/>
  <c r="L20" i="46"/>
  <c r="F20" i="46"/>
  <c r="E20" i="46"/>
  <c r="D20" i="46"/>
  <c r="O19" i="46"/>
  <c r="N19" i="46"/>
  <c r="L19" i="46"/>
  <c r="F19" i="46"/>
  <c r="E19" i="46"/>
  <c r="D19" i="46"/>
  <c r="O18" i="46"/>
  <c r="N18" i="46"/>
  <c r="L18" i="46"/>
  <c r="F18" i="46"/>
  <c r="E18" i="46"/>
  <c r="D18" i="46"/>
  <c r="O17" i="46"/>
  <c r="N17" i="46"/>
  <c r="L17" i="46"/>
  <c r="F17" i="46"/>
  <c r="E17" i="46"/>
  <c r="D17" i="46"/>
  <c r="O16" i="46"/>
  <c r="N16" i="46"/>
  <c r="L16" i="46"/>
  <c r="F16" i="46"/>
  <c r="E16" i="46"/>
  <c r="D16" i="46"/>
  <c r="O15" i="46"/>
  <c r="N15" i="46"/>
  <c r="L15" i="46"/>
  <c r="F15" i="46"/>
  <c r="E15" i="46"/>
  <c r="D15" i="46"/>
  <c r="O14" i="46"/>
  <c r="N14" i="46"/>
  <c r="L14" i="46"/>
  <c r="F14" i="46"/>
  <c r="E14" i="46"/>
  <c r="D14" i="46"/>
  <c r="O13" i="46"/>
  <c r="N13" i="46"/>
  <c r="L13" i="46"/>
  <c r="F13" i="46"/>
  <c r="E13" i="46"/>
  <c r="D13" i="46"/>
  <c r="O12" i="46"/>
  <c r="N12" i="46"/>
  <c r="L12" i="46"/>
  <c r="F12" i="46"/>
  <c r="E12" i="46"/>
  <c r="D12" i="46"/>
  <c r="O11" i="46"/>
  <c r="N11" i="46"/>
  <c r="L11" i="46"/>
  <c r="F11" i="46"/>
  <c r="E11" i="46"/>
  <c r="D11" i="46"/>
  <c r="O10" i="46"/>
  <c r="N10" i="46"/>
  <c r="L10" i="46"/>
  <c r="F10" i="46"/>
  <c r="E10" i="46"/>
  <c r="D10" i="46"/>
  <c r="O9" i="46"/>
  <c r="N9" i="46"/>
  <c r="L9" i="46"/>
  <c r="F9" i="46"/>
  <c r="E9" i="46"/>
  <c r="D9" i="46"/>
  <c r="O8" i="46"/>
  <c r="N8" i="46"/>
  <c r="L8" i="46"/>
  <c r="F8" i="46"/>
  <c r="E8" i="46"/>
  <c r="D8" i="46"/>
  <c r="O7" i="46"/>
  <c r="N7" i="46"/>
  <c r="L7" i="46"/>
  <c r="F7" i="46"/>
  <c r="E7" i="46"/>
  <c r="D7" i="46"/>
  <c r="C6" i="46"/>
  <c r="B6" i="46"/>
  <c r="N5" i="46"/>
  <c r="J5" i="46"/>
  <c r="H5" i="46"/>
  <c r="D5" i="46"/>
  <c r="I12" i="49" l="1"/>
  <c r="I19" i="49"/>
  <c r="P17" i="49"/>
  <c r="N20" i="49"/>
  <c r="P20" i="49" s="1"/>
  <c r="I7" i="49"/>
  <c r="N21" i="49"/>
  <c r="P21" i="49" s="1"/>
  <c r="I18" i="49"/>
  <c r="T18" i="49"/>
  <c r="T21" i="49"/>
  <c r="L61" i="47"/>
  <c r="N61" i="47"/>
  <c r="F61" i="47"/>
  <c r="O61" i="47"/>
  <c r="T20" i="49"/>
  <c r="D96" i="46"/>
  <c r="H19" i="49"/>
  <c r="O38" i="46"/>
  <c r="K6" i="46"/>
  <c r="K38" i="46"/>
  <c r="K67" i="46"/>
  <c r="E33" i="46"/>
  <c r="N32" i="47"/>
  <c r="E32" i="47"/>
  <c r="E33" i="47" s="1"/>
  <c r="F32" i="47"/>
  <c r="O32" i="47"/>
  <c r="L32" i="47"/>
  <c r="J95" i="47"/>
  <c r="N95" i="47"/>
  <c r="L95" i="47"/>
  <c r="O95" i="47"/>
  <c r="F95" i="48"/>
  <c r="E61" i="47"/>
  <c r="D61" i="47"/>
  <c r="D62" i="47" s="1"/>
  <c r="D96" i="48"/>
  <c r="N19" i="49"/>
  <c r="P19" i="49" s="1"/>
  <c r="S19" i="49"/>
  <c r="T19" i="49" s="1"/>
  <c r="G17" i="49"/>
  <c r="G21" i="49"/>
  <c r="I21" i="49" s="1"/>
  <c r="F17" i="49"/>
  <c r="G20" i="49"/>
  <c r="I20" i="49" s="1"/>
  <c r="E95" i="47"/>
  <c r="E96" i="47" s="1"/>
  <c r="P62" i="46"/>
  <c r="P96" i="47"/>
  <c r="F61" i="46"/>
  <c r="P33" i="46"/>
  <c r="F32" i="46"/>
  <c r="F61" i="48"/>
  <c r="P33" i="48"/>
  <c r="P70" i="46"/>
  <c r="P72" i="46"/>
  <c r="P74" i="46"/>
  <c r="P33" i="47"/>
  <c r="P96" i="46"/>
  <c r="P39" i="48"/>
  <c r="P41" i="48"/>
  <c r="P43" i="48"/>
  <c r="P45" i="48"/>
  <c r="P47" i="48"/>
  <c r="P49" i="48"/>
  <c r="P57" i="48"/>
  <c r="P59" i="48"/>
  <c r="L61" i="48"/>
  <c r="P96" i="48"/>
  <c r="P8" i="48"/>
  <c r="P10" i="48"/>
  <c r="P12" i="48"/>
  <c r="P14" i="48"/>
  <c r="P16" i="48"/>
  <c r="P18" i="48"/>
  <c r="P20" i="48"/>
  <c r="P22" i="48"/>
  <c r="P24" i="48"/>
  <c r="P26" i="48"/>
  <c r="P68" i="48"/>
  <c r="P70" i="48"/>
  <c r="P72" i="48"/>
  <c r="P74" i="48"/>
  <c r="P76" i="48"/>
  <c r="P78" i="48"/>
  <c r="N95" i="48"/>
  <c r="P69" i="48"/>
  <c r="P71" i="48"/>
  <c r="P73" i="48"/>
  <c r="P75" i="48"/>
  <c r="P77" i="48"/>
  <c r="P62" i="48"/>
  <c r="P40" i="48"/>
  <c r="P42" i="48"/>
  <c r="P44" i="48"/>
  <c r="P46" i="48"/>
  <c r="P48" i="48"/>
  <c r="O61" i="48"/>
  <c r="P7" i="48"/>
  <c r="P9" i="48"/>
  <c r="P11" i="48"/>
  <c r="P13" i="48"/>
  <c r="P15" i="48"/>
  <c r="P17" i="48"/>
  <c r="P19" i="48"/>
  <c r="P21" i="48"/>
  <c r="P23" i="48"/>
  <c r="P25" i="48"/>
  <c r="P27" i="48"/>
  <c r="F32" i="48"/>
  <c r="O67" i="48"/>
  <c r="K67" i="48"/>
  <c r="I67" i="48"/>
  <c r="E67" i="48"/>
  <c r="C67" i="48"/>
  <c r="O38" i="48"/>
  <c r="K38" i="48"/>
  <c r="I38" i="48"/>
  <c r="E38" i="48"/>
  <c r="C38" i="48"/>
  <c r="E6" i="48"/>
  <c r="I6" i="48" s="1"/>
  <c r="K6" i="48"/>
  <c r="O6" i="48"/>
  <c r="N67" i="48"/>
  <c r="H67" i="48"/>
  <c r="B67" i="48"/>
  <c r="J67" i="48"/>
  <c r="D67" i="48"/>
  <c r="N38" i="48"/>
  <c r="J38" i="48"/>
  <c r="H38" i="48"/>
  <c r="D38" i="48"/>
  <c r="B38" i="48"/>
  <c r="D6" i="48"/>
  <c r="H6" i="48"/>
  <c r="J6" i="48"/>
  <c r="N6" i="48"/>
  <c r="D33" i="48"/>
  <c r="E32" i="48"/>
  <c r="K32" i="48"/>
  <c r="D61" i="48"/>
  <c r="D62" i="48" s="1"/>
  <c r="J61" i="48"/>
  <c r="J62" i="48" s="1"/>
  <c r="N61" i="48"/>
  <c r="E62" i="48"/>
  <c r="J32" i="48"/>
  <c r="J33" i="48" s="1"/>
  <c r="E95" i="48"/>
  <c r="K95" i="48"/>
  <c r="O95" i="48"/>
  <c r="K61" i="48"/>
  <c r="J95" i="48"/>
  <c r="P69" i="47"/>
  <c r="P71" i="47"/>
  <c r="P75" i="47"/>
  <c r="P68" i="47"/>
  <c r="P70" i="47"/>
  <c r="P72" i="47"/>
  <c r="P74" i="47"/>
  <c r="P76" i="47"/>
  <c r="P62" i="47"/>
  <c r="P39" i="47"/>
  <c r="P41" i="47"/>
  <c r="P7" i="47"/>
  <c r="P9" i="47"/>
  <c r="P11" i="47"/>
  <c r="P13" i="47"/>
  <c r="P16" i="47"/>
  <c r="P18" i="47"/>
  <c r="P20" i="47"/>
  <c r="P22" i="47"/>
  <c r="P24" i="47"/>
  <c r="P40" i="47"/>
  <c r="P42" i="47"/>
  <c r="P8" i="47"/>
  <c r="P10" i="47"/>
  <c r="P12" i="47"/>
  <c r="P14" i="47"/>
  <c r="P15" i="47"/>
  <c r="P17" i="47"/>
  <c r="P19" i="47"/>
  <c r="P21" i="47"/>
  <c r="P23" i="47"/>
  <c r="K67" i="47"/>
  <c r="E67" i="47"/>
  <c r="O38" i="47"/>
  <c r="K38" i="47"/>
  <c r="I38" i="47"/>
  <c r="E38" i="47"/>
  <c r="C38" i="47"/>
  <c r="O67" i="47"/>
  <c r="I67" i="47"/>
  <c r="C67" i="47"/>
  <c r="E6" i="47"/>
  <c r="I6" i="47" s="1"/>
  <c r="K6" i="47"/>
  <c r="O6" i="47"/>
  <c r="N67" i="47"/>
  <c r="J67" i="47"/>
  <c r="H67" i="47"/>
  <c r="D67" i="47"/>
  <c r="B67" i="47"/>
  <c r="N38" i="47"/>
  <c r="J38" i="47"/>
  <c r="H38" i="47"/>
  <c r="D38" i="47"/>
  <c r="B38" i="47"/>
  <c r="D6" i="47"/>
  <c r="H6" i="47"/>
  <c r="J6" i="47"/>
  <c r="N6" i="47"/>
  <c r="K32" i="47"/>
  <c r="D95" i="47"/>
  <c r="D96" i="47" s="1"/>
  <c r="D32" i="47"/>
  <c r="D33" i="47" s="1"/>
  <c r="J32" i="47"/>
  <c r="J33" i="47" s="1"/>
  <c r="J61" i="47"/>
  <c r="J62" i="47" s="1"/>
  <c r="K61" i="47"/>
  <c r="K95" i="47"/>
  <c r="P7" i="46"/>
  <c r="P9" i="46"/>
  <c r="P11" i="46"/>
  <c r="P13" i="46"/>
  <c r="P15" i="46"/>
  <c r="P17" i="46"/>
  <c r="P19" i="46"/>
  <c r="P21" i="46"/>
  <c r="P23" i="46"/>
  <c r="P29" i="46"/>
  <c r="P31" i="46"/>
  <c r="P71" i="46"/>
  <c r="P73" i="46"/>
  <c r="P75" i="46"/>
  <c r="F95" i="46"/>
  <c r="P39" i="46"/>
  <c r="P41" i="46"/>
  <c r="P43" i="46"/>
  <c r="P45" i="46"/>
  <c r="P47" i="46"/>
  <c r="P49" i="46"/>
  <c r="P51" i="46"/>
  <c r="P40" i="46"/>
  <c r="P42" i="46"/>
  <c r="P44" i="46"/>
  <c r="P46" i="46"/>
  <c r="P48" i="46"/>
  <c r="P50" i="46"/>
  <c r="P52" i="46"/>
  <c r="P54" i="46"/>
  <c r="O61" i="46"/>
  <c r="N61" i="46"/>
  <c r="O32" i="46"/>
  <c r="P8" i="46"/>
  <c r="P10" i="46"/>
  <c r="P12" i="46"/>
  <c r="P14" i="46"/>
  <c r="P16" i="46"/>
  <c r="P18" i="46"/>
  <c r="P20" i="46"/>
  <c r="P22" i="46"/>
  <c r="P28" i="46"/>
  <c r="P30" i="46"/>
  <c r="N32" i="46"/>
  <c r="N67" i="46"/>
  <c r="J67" i="46"/>
  <c r="H67" i="46"/>
  <c r="D67" i="46"/>
  <c r="B67" i="46"/>
  <c r="D6" i="46"/>
  <c r="H6" i="46"/>
  <c r="J6" i="46"/>
  <c r="N6" i="46"/>
  <c r="C38" i="46"/>
  <c r="E38" i="46"/>
  <c r="I38" i="46"/>
  <c r="E62" i="46"/>
  <c r="O67" i="46"/>
  <c r="I67" i="46"/>
  <c r="E67" i="46"/>
  <c r="C67" i="46"/>
  <c r="E6" i="46"/>
  <c r="I6" i="46" s="1"/>
  <c r="O6" i="46"/>
  <c r="D32" i="46"/>
  <c r="J32" i="46"/>
  <c r="J33" i="46" s="1"/>
  <c r="L32" i="46"/>
  <c r="B38" i="46"/>
  <c r="D38" i="46"/>
  <c r="H38" i="46"/>
  <c r="J38" i="46"/>
  <c r="N38" i="46"/>
  <c r="E95" i="46"/>
  <c r="O95" i="46"/>
  <c r="D61" i="46"/>
  <c r="J61" i="46"/>
  <c r="J62" i="46" s="1"/>
  <c r="L61" i="46"/>
  <c r="O9" i="34"/>
  <c r="O10" i="34"/>
  <c r="Q8" i="34"/>
  <c r="R8" i="34"/>
  <c r="Q9" i="34"/>
  <c r="R9" i="34"/>
  <c r="Q10" i="34"/>
  <c r="R10" i="34"/>
  <c r="Q11" i="34"/>
  <c r="R11" i="34"/>
  <c r="Q12" i="34"/>
  <c r="R12" i="34"/>
  <c r="Q13" i="34"/>
  <c r="R13" i="34"/>
  <c r="Q14" i="34"/>
  <c r="R14" i="34"/>
  <c r="Q15" i="34"/>
  <c r="R15" i="34"/>
  <c r="Q17" i="34"/>
  <c r="Q18" i="34"/>
  <c r="O13" i="34"/>
  <c r="O14" i="34"/>
  <c r="I11" i="34"/>
  <c r="I12" i="34"/>
  <c r="I15" i="34"/>
  <c r="B37" i="3"/>
  <c r="B66" i="3" s="1"/>
  <c r="O67" i="3"/>
  <c r="N67" i="3"/>
  <c r="K67" i="3"/>
  <c r="J67" i="3"/>
  <c r="I67" i="3"/>
  <c r="H67" i="3"/>
  <c r="E67" i="3"/>
  <c r="D67" i="3"/>
  <c r="O38" i="3"/>
  <c r="N38" i="3"/>
  <c r="I38" i="3"/>
  <c r="H38" i="3"/>
  <c r="E38" i="3"/>
  <c r="D38" i="3"/>
  <c r="M51" i="2"/>
  <c r="O51" i="2"/>
  <c r="P51" i="2"/>
  <c r="M52" i="2"/>
  <c r="O52" i="2"/>
  <c r="P52" i="2"/>
  <c r="M54" i="2"/>
  <c r="O54" i="2"/>
  <c r="P54" i="2"/>
  <c r="M55" i="2"/>
  <c r="O55" i="2"/>
  <c r="P55" i="2"/>
  <c r="M56" i="2"/>
  <c r="O56" i="2"/>
  <c r="P56" i="2"/>
  <c r="M57" i="2"/>
  <c r="O57" i="2"/>
  <c r="P57" i="2"/>
  <c r="M58" i="2"/>
  <c r="O58" i="2"/>
  <c r="P58" i="2"/>
  <c r="G51" i="2"/>
  <c r="G52" i="2"/>
  <c r="G54" i="2"/>
  <c r="G55" i="2"/>
  <c r="G56" i="2"/>
  <c r="G57" i="2"/>
  <c r="G58" i="2"/>
  <c r="G59" i="2"/>
  <c r="J30" i="2"/>
  <c r="I30" i="2"/>
  <c r="D30" i="2"/>
  <c r="C30" i="2"/>
  <c r="M37" i="2"/>
  <c r="M31" i="2"/>
  <c r="M32" i="2"/>
  <c r="O37" i="2"/>
  <c r="P37" i="2"/>
  <c r="O31" i="2"/>
  <c r="P31" i="2"/>
  <c r="O32" i="2"/>
  <c r="P32" i="2"/>
  <c r="G37" i="2"/>
  <c r="G31" i="2"/>
  <c r="G32" i="2"/>
  <c r="M11" i="2"/>
  <c r="M12" i="2"/>
  <c r="M14" i="2"/>
  <c r="M15" i="2"/>
  <c r="M16" i="2"/>
  <c r="M17" i="2"/>
  <c r="M18" i="2"/>
  <c r="M19" i="2"/>
  <c r="J10" i="2"/>
  <c r="I10" i="2"/>
  <c r="O9" i="2"/>
  <c r="P9" i="2"/>
  <c r="O11" i="2"/>
  <c r="P11" i="2"/>
  <c r="O12" i="2"/>
  <c r="P12" i="2"/>
  <c r="O14" i="2"/>
  <c r="P14" i="2"/>
  <c r="O15" i="2"/>
  <c r="P15" i="2"/>
  <c r="O16" i="2"/>
  <c r="P16" i="2"/>
  <c r="O17" i="2"/>
  <c r="P17" i="2"/>
  <c r="O18" i="2"/>
  <c r="P18" i="2"/>
  <c r="O19" i="2"/>
  <c r="P19" i="2"/>
  <c r="G11" i="2"/>
  <c r="G12" i="2"/>
  <c r="G14" i="2"/>
  <c r="G15" i="2"/>
  <c r="G16" i="2"/>
  <c r="G17" i="2"/>
  <c r="G18" i="2"/>
  <c r="G19" i="2"/>
  <c r="Q45" i="2"/>
  <c r="O18" i="34"/>
  <c r="O12" i="34"/>
  <c r="N12" i="34"/>
  <c r="M12" i="34"/>
  <c r="O11" i="34"/>
  <c r="O8" i="34"/>
  <c r="O7" i="34"/>
  <c r="M11" i="34"/>
  <c r="F16" i="34"/>
  <c r="H16" i="34" s="1"/>
  <c r="F17" i="34"/>
  <c r="I18" i="34"/>
  <c r="Q16" i="34"/>
  <c r="I33" i="2"/>
  <c r="J33" i="2"/>
  <c r="C33" i="2"/>
  <c r="D33" i="2"/>
  <c r="J13" i="2"/>
  <c r="I13" i="2"/>
  <c r="D13" i="2"/>
  <c r="C13" i="2"/>
  <c r="C25" i="2"/>
  <c r="P37" i="36"/>
  <c r="P66" i="36" s="1"/>
  <c r="K67" i="36"/>
  <c r="H6" i="36"/>
  <c r="O6" i="3"/>
  <c r="N6" i="3"/>
  <c r="K6" i="3"/>
  <c r="J6" i="3"/>
  <c r="I6" i="3"/>
  <c r="H6" i="3"/>
  <c r="E6" i="3"/>
  <c r="D6" i="3"/>
  <c r="J46" i="2"/>
  <c r="I46" i="2"/>
  <c r="D46" i="2"/>
  <c r="C46" i="2"/>
  <c r="P26" i="2"/>
  <c r="P46" i="2" s="1"/>
  <c r="O26" i="2"/>
  <c r="O46" i="2" s="1"/>
  <c r="L26" i="2"/>
  <c r="K26" i="2"/>
  <c r="J26" i="2"/>
  <c r="I26" i="2"/>
  <c r="F26" i="2"/>
  <c r="E26" i="2"/>
  <c r="D26" i="2"/>
  <c r="C26" i="2"/>
  <c r="P6" i="2"/>
  <c r="O6" i="2"/>
  <c r="L6" i="2"/>
  <c r="J6" i="2"/>
  <c r="I6" i="2"/>
  <c r="F6" i="2"/>
  <c r="E6" i="2"/>
  <c r="K6" i="2" s="1"/>
  <c r="G5" i="34"/>
  <c r="R6" i="34"/>
  <c r="Q6" i="34"/>
  <c r="L81" i="36"/>
  <c r="N81" i="36"/>
  <c r="O81" i="36"/>
  <c r="L82" i="36"/>
  <c r="N82" i="36"/>
  <c r="O82" i="36"/>
  <c r="L83" i="36"/>
  <c r="N83" i="36"/>
  <c r="O83" i="36"/>
  <c r="L86" i="36"/>
  <c r="F81" i="36"/>
  <c r="F82" i="36"/>
  <c r="F83" i="36"/>
  <c r="N82" i="3"/>
  <c r="O82" i="3"/>
  <c r="N83" i="3"/>
  <c r="O83" i="3"/>
  <c r="L82" i="3"/>
  <c r="L83" i="3"/>
  <c r="F82" i="3"/>
  <c r="F83" i="3"/>
  <c r="L59" i="36"/>
  <c r="N59" i="36"/>
  <c r="O59" i="36"/>
  <c r="L60" i="36"/>
  <c r="N60" i="36"/>
  <c r="O60" i="36"/>
  <c r="L29" i="36"/>
  <c r="N29" i="36"/>
  <c r="O29" i="36"/>
  <c r="F29" i="36"/>
  <c r="F59" i="36"/>
  <c r="F79" i="36"/>
  <c r="F80" i="36"/>
  <c r="L79" i="36"/>
  <c r="N79" i="36"/>
  <c r="O79" i="36"/>
  <c r="L80" i="36"/>
  <c r="N80" i="36"/>
  <c r="O80" i="36"/>
  <c r="H95" i="36"/>
  <c r="J95" i="36" s="1"/>
  <c r="I95" i="36"/>
  <c r="K95" i="36" s="1"/>
  <c r="F81" i="3"/>
  <c r="F84" i="3"/>
  <c r="F85" i="3"/>
  <c r="F86" i="3"/>
  <c r="L81" i="3"/>
  <c r="N81" i="3"/>
  <c r="O81" i="3"/>
  <c r="L6" i="34"/>
  <c r="K6" i="34"/>
  <c r="O96" i="36"/>
  <c r="N96" i="36"/>
  <c r="L96" i="36"/>
  <c r="K96" i="36"/>
  <c r="J96" i="36"/>
  <c r="F96" i="36"/>
  <c r="E95" i="36"/>
  <c r="D95" i="36"/>
  <c r="K94" i="36"/>
  <c r="J94" i="36"/>
  <c r="K93" i="36"/>
  <c r="J93" i="36"/>
  <c r="K92" i="36"/>
  <c r="J92" i="36"/>
  <c r="K91" i="36"/>
  <c r="J91" i="36"/>
  <c r="K90" i="36"/>
  <c r="J90" i="36"/>
  <c r="K89" i="36"/>
  <c r="J89" i="36"/>
  <c r="K88" i="36"/>
  <c r="J88" i="36"/>
  <c r="K87" i="36"/>
  <c r="J87" i="36"/>
  <c r="K86" i="36"/>
  <c r="J86" i="36"/>
  <c r="K85" i="36"/>
  <c r="J85" i="36"/>
  <c r="K84" i="36"/>
  <c r="J84" i="36"/>
  <c r="K83" i="36"/>
  <c r="J83" i="36"/>
  <c r="K82" i="36"/>
  <c r="J82" i="36"/>
  <c r="K81" i="36"/>
  <c r="J81" i="36"/>
  <c r="K80" i="36"/>
  <c r="J80" i="36"/>
  <c r="K79" i="36"/>
  <c r="J79" i="36"/>
  <c r="O78" i="36"/>
  <c r="N78" i="36"/>
  <c r="L78" i="36"/>
  <c r="K78" i="36"/>
  <c r="J78" i="36"/>
  <c r="F78" i="36"/>
  <c r="O77" i="36"/>
  <c r="N77" i="36"/>
  <c r="L77" i="36"/>
  <c r="K77" i="36"/>
  <c r="J77" i="36"/>
  <c r="F77" i="36"/>
  <c r="O76" i="36"/>
  <c r="N76" i="36"/>
  <c r="L76" i="36"/>
  <c r="K76" i="36"/>
  <c r="J76" i="36"/>
  <c r="F76" i="36"/>
  <c r="O75" i="36"/>
  <c r="N75" i="36"/>
  <c r="L75" i="36"/>
  <c r="K75" i="36"/>
  <c r="J75" i="36"/>
  <c r="F75" i="36"/>
  <c r="O74" i="36"/>
  <c r="N74" i="36"/>
  <c r="L74" i="36"/>
  <c r="K74" i="36"/>
  <c r="J74" i="36"/>
  <c r="F74" i="36"/>
  <c r="O73" i="36"/>
  <c r="N73" i="36"/>
  <c r="L73" i="36"/>
  <c r="K73" i="36"/>
  <c r="J73" i="36"/>
  <c r="F73" i="36"/>
  <c r="O72" i="36"/>
  <c r="N72" i="36"/>
  <c r="L72" i="36"/>
  <c r="K72" i="36"/>
  <c r="J72" i="36"/>
  <c r="F72" i="36"/>
  <c r="O71" i="36"/>
  <c r="N71" i="36"/>
  <c r="L71" i="36"/>
  <c r="K71" i="36"/>
  <c r="J71" i="36"/>
  <c r="F71" i="36"/>
  <c r="O70" i="36"/>
  <c r="N70" i="36"/>
  <c r="L70" i="36"/>
  <c r="K70" i="36"/>
  <c r="J70" i="36"/>
  <c r="F70" i="36"/>
  <c r="O69" i="36"/>
  <c r="N69" i="36"/>
  <c r="L69" i="36"/>
  <c r="K69" i="36"/>
  <c r="J69" i="36"/>
  <c r="F69" i="36"/>
  <c r="O68" i="36"/>
  <c r="N68" i="36"/>
  <c r="L68" i="36"/>
  <c r="K68" i="36"/>
  <c r="J68" i="36"/>
  <c r="F68" i="36"/>
  <c r="N66" i="36"/>
  <c r="J66" i="36"/>
  <c r="H66" i="36"/>
  <c r="D66" i="36"/>
  <c r="B66" i="36"/>
  <c r="O62" i="36"/>
  <c r="N62" i="36"/>
  <c r="L62" i="36"/>
  <c r="F62" i="36"/>
  <c r="K61" i="36"/>
  <c r="J61" i="36"/>
  <c r="E61" i="36"/>
  <c r="D61" i="36"/>
  <c r="K60" i="36"/>
  <c r="E60" i="36"/>
  <c r="D60" i="36"/>
  <c r="K59" i="36"/>
  <c r="E59" i="36"/>
  <c r="D59" i="36"/>
  <c r="O58" i="36"/>
  <c r="N58" i="36"/>
  <c r="L58" i="36"/>
  <c r="K58" i="36"/>
  <c r="F58" i="36"/>
  <c r="E58" i="36"/>
  <c r="D58" i="36"/>
  <c r="O57" i="36"/>
  <c r="N57" i="36"/>
  <c r="L57" i="36"/>
  <c r="K57" i="36"/>
  <c r="F57" i="36"/>
  <c r="E57" i="36"/>
  <c r="D57" i="36"/>
  <c r="K56" i="36"/>
  <c r="F56" i="36"/>
  <c r="E56" i="36"/>
  <c r="D56" i="36"/>
  <c r="K55" i="36"/>
  <c r="E55" i="36"/>
  <c r="D55" i="36"/>
  <c r="K54" i="36"/>
  <c r="E54" i="36"/>
  <c r="D54" i="36"/>
  <c r="K53" i="36"/>
  <c r="E53" i="36"/>
  <c r="D53" i="36"/>
  <c r="K52" i="36"/>
  <c r="E52" i="36"/>
  <c r="D52" i="36"/>
  <c r="O51" i="36"/>
  <c r="N51" i="36"/>
  <c r="L51" i="36"/>
  <c r="K51" i="36"/>
  <c r="F51" i="36"/>
  <c r="E51" i="36"/>
  <c r="D51" i="36"/>
  <c r="O50" i="36"/>
  <c r="N50" i="36"/>
  <c r="L50" i="36"/>
  <c r="K50" i="36"/>
  <c r="F50" i="36"/>
  <c r="E50" i="36"/>
  <c r="D50" i="36"/>
  <c r="O49" i="36"/>
  <c r="N49" i="36"/>
  <c r="L49" i="36"/>
  <c r="K49" i="36"/>
  <c r="F49" i="36"/>
  <c r="E49" i="36"/>
  <c r="D49" i="36"/>
  <c r="O48" i="36"/>
  <c r="N48" i="36"/>
  <c r="L48" i="36"/>
  <c r="K48" i="36"/>
  <c r="F48" i="36"/>
  <c r="E48" i="36"/>
  <c r="D48" i="36"/>
  <c r="O47" i="36"/>
  <c r="N47" i="36"/>
  <c r="L47" i="36"/>
  <c r="K47" i="36"/>
  <c r="F47" i="36"/>
  <c r="E47" i="36"/>
  <c r="D47" i="36"/>
  <c r="O46" i="36"/>
  <c r="N46" i="36"/>
  <c r="L46" i="36"/>
  <c r="K46" i="36"/>
  <c r="F46" i="36"/>
  <c r="E46" i="36"/>
  <c r="D46" i="36"/>
  <c r="O45" i="36"/>
  <c r="N45" i="36"/>
  <c r="L45" i="36"/>
  <c r="K45" i="36"/>
  <c r="F45" i="36"/>
  <c r="E45" i="36"/>
  <c r="D45" i="36"/>
  <c r="O44" i="36"/>
  <c r="N44" i="36"/>
  <c r="L44" i="36"/>
  <c r="K44" i="36"/>
  <c r="F44" i="36"/>
  <c r="E44" i="36"/>
  <c r="D44" i="36"/>
  <c r="O43" i="36"/>
  <c r="N43" i="36"/>
  <c r="L43" i="36"/>
  <c r="K43" i="36"/>
  <c r="F43" i="36"/>
  <c r="E43" i="36"/>
  <c r="D43" i="36"/>
  <c r="O42" i="36"/>
  <c r="N42" i="36"/>
  <c r="L42" i="36"/>
  <c r="K42" i="36"/>
  <c r="F42" i="36"/>
  <c r="E42" i="36"/>
  <c r="D42" i="36"/>
  <c r="O41" i="36"/>
  <c r="N41" i="36"/>
  <c r="L41" i="36"/>
  <c r="K41" i="36"/>
  <c r="F41" i="36"/>
  <c r="E41" i="36"/>
  <c r="D41" i="36"/>
  <c r="O40" i="36"/>
  <c r="N40" i="36"/>
  <c r="L40" i="36"/>
  <c r="K40" i="36"/>
  <c r="F40" i="36"/>
  <c r="E40" i="36"/>
  <c r="D40" i="36"/>
  <c r="O39" i="36"/>
  <c r="N39" i="36"/>
  <c r="L39" i="36"/>
  <c r="K39" i="36"/>
  <c r="F39" i="36"/>
  <c r="E39" i="36"/>
  <c r="D39" i="36"/>
  <c r="O33" i="36"/>
  <c r="N33" i="36"/>
  <c r="L33" i="36"/>
  <c r="F33" i="36"/>
  <c r="L32" i="36"/>
  <c r="J32" i="36"/>
  <c r="E32" i="36"/>
  <c r="D32" i="36"/>
  <c r="O31" i="36"/>
  <c r="N31" i="36"/>
  <c r="L31" i="36"/>
  <c r="K31" i="36"/>
  <c r="J31" i="36"/>
  <c r="F31" i="36"/>
  <c r="E31" i="36"/>
  <c r="D31" i="36"/>
  <c r="O30" i="36"/>
  <c r="N30" i="36"/>
  <c r="L30" i="36"/>
  <c r="K30" i="36"/>
  <c r="J30" i="36"/>
  <c r="F30" i="36"/>
  <c r="E30" i="36"/>
  <c r="D30" i="36"/>
  <c r="K29" i="36"/>
  <c r="J29" i="36"/>
  <c r="E29" i="36"/>
  <c r="D29" i="36"/>
  <c r="O28" i="36"/>
  <c r="N28" i="36"/>
  <c r="L28" i="36"/>
  <c r="K28" i="36"/>
  <c r="J28" i="36"/>
  <c r="F28" i="36"/>
  <c r="E28" i="36"/>
  <c r="D28" i="36"/>
  <c r="O27" i="36"/>
  <c r="N27" i="36"/>
  <c r="L27" i="36"/>
  <c r="K27" i="36"/>
  <c r="J27" i="36"/>
  <c r="F27" i="36"/>
  <c r="E27" i="36"/>
  <c r="D27" i="36"/>
  <c r="O26" i="36"/>
  <c r="N26" i="36"/>
  <c r="L26" i="36"/>
  <c r="K26" i="36"/>
  <c r="J26" i="36"/>
  <c r="F26" i="36"/>
  <c r="E26" i="36"/>
  <c r="D26" i="36"/>
  <c r="O25" i="36"/>
  <c r="N25" i="36"/>
  <c r="L25" i="36"/>
  <c r="K25" i="36"/>
  <c r="J25" i="36"/>
  <c r="F25" i="36"/>
  <c r="E25" i="36"/>
  <c r="D25" i="36"/>
  <c r="O24" i="36"/>
  <c r="N24" i="36"/>
  <c r="L24" i="36"/>
  <c r="K24" i="36"/>
  <c r="J24" i="36"/>
  <c r="F24" i="36"/>
  <c r="E24" i="36"/>
  <c r="D24" i="36"/>
  <c r="O23" i="36"/>
  <c r="N23" i="36"/>
  <c r="L23" i="36"/>
  <c r="K23" i="36"/>
  <c r="J23" i="36"/>
  <c r="F23" i="36"/>
  <c r="E23" i="36"/>
  <c r="D23" i="36"/>
  <c r="O22" i="36"/>
  <c r="N22" i="36"/>
  <c r="L22" i="36"/>
  <c r="K22" i="36"/>
  <c r="J22" i="36"/>
  <c r="F22" i="36"/>
  <c r="E22" i="36"/>
  <c r="D22" i="36"/>
  <c r="O21" i="36"/>
  <c r="N21" i="36"/>
  <c r="L21" i="36"/>
  <c r="K21" i="36"/>
  <c r="J21" i="36"/>
  <c r="F21" i="36"/>
  <c r="E21" i="36"/>
  <c r="D21" i="36"/>
  <c r="O20" i="36"/>
  <c r="N20" i="36"/>
  <c r="L20" i="36"/>
  <c r="K20" i="36"/>
  <c r="J20" i="36"/>
  <c r="F20" i="36"/>
  <c r="E20" i="36"/>
  <c r="D20" i="36"/>
  <c r="O19" i="36"/>
  <c r="N19" i="36"/>
  <c r="L19" i="36"/>
  <c r="K19" i="36"/>
  <c r="J19" i="36"/>
  <c r="F19" i="36"/>
  <c r="E19" i="36"/>
  <c r="D19" i="36"/>
  <c r="O18" i="36"/>
  <c r="N18" i="36"/>
  <c r="L18" i="36"/>
  <c r="K18" i="36"/>
  <c r="J18" i="36"/>
  <c r="F18" i="36"/>
  <c r="E18" i="36"/>
  <c r="D18" i="36"/>
  <c r="O17" i="36"/>
  <c r="N17" i="36"/>
  <c r="L17" i="36"/>
  <c r="K17" i="36"/>
  <c r="J17" i="36"/>
  <c r="F17" i="36"/>
  <c r="E17" i="36"/>
  <c r="D17" i="36"/>
  <c r="O16" i="36"/>
  <c r="N16" i="36"/>
  <c r="L16" i="36"/>
  <c r="K16" i="36"/>
  <c r="J16" i="36"/>
  <c r="F16" i="36"/>
  <c r="E16" i="36"/>
  <c r="D16" i="36"/>
  <c r="O15" i="36"/>
  <c r="N15" i="36"/>
  <c r="L15" i="36"/>
  <c r="K15" i="36"/>
  <c r="J15" i="36"/>
  <c r="F15" i="36"/>
  <c r="E15" i="36"/>
  <c r="D15" i="36"/>
  <c r="O14" i="36"/>
  <c r="N14" i="36"/>
  <c r="L14" i="36"/>
  <c r="K14" i="36"/>
  <c r="J14" i="36"/>
  <c r="F14" i="36"/>
  <c r="E14" i="36"/>
  <c r="D14" i="36"/>
  <c r="O13" i="36"/>
  <c r="N13" i="36"/>
  <c r="L13" i="36"/>
  <c r="K13" i="36"/>
  <c r="J13" i="36"/>
  <c r="F13" i="36"/>
  <c r="E13" i="36"/>
  <c r="D13" i="36"/>
  <c r="O12" i="36"/>
  <c r="N12" i="36"/>
  <c r="L12" i="36"/>
  <c r="K12" i="36"/>
  <c r="J12" i="36"/>
  <c r="F12" i="36"/>
  <c r="E12" i="36"/>
  <c r="D12" i="36"/>
  <c r="O11" i="36"/>
  <c r="N11" i="36"/>
  <c r="L11" i="36"/>
  <c r="K11" i="36"/>
  <c r="J11" i="36"/>
  <c r="F11" i="36"/>
  <c r="E11" i="36"/>
  <c r="D11" i="36"/>
  <c r="O10" i="36"/>
  <c r="N10" i="36"/>
  <c r="L10" i="36"/>
  <c r="K10" i="36"/>
  <c r="J10" i="36"/>
  <c r="F10" i="36"/>
  <c r="E10" i="36"/>
  <c r="D10" i="36"/>
  <c r="O9" i="36"/>
  <c r="N9" i="36"/>
  <c r="L9" i="36"/>
  <c r="K9" i="36"/>
  <c r="J9" i="36"/>
  <c r="F9" i="36"/>
  <c r="E9" i="36"/>
  <c r="D9" i="36"/>
  <c r="O8" i="36"/>
  <c r="N8" i="36"/>
  <c r="L8" i="36"/>
  <c r="K8" i="36"/>
  <c r="J8" i="36"/>
  <c r="F8" i="36"/>
  <c r="E8" i="36"/>
  <c r="D8" i="36"/>
  <c r="O7" i="36"/>
  <c r="N7" i="36"/>
  <c r="L7" i="36"/>
  <c r="K7" i="36"/>
  <c r="J7" i="36"/>
  <c r="F7" i="36"/>
  <c r="E7" i="36"/>
  <c r="D7" i="36"/>
  <c r="N5" i="36"/>
  <c r="J5" i="36"/>
  <c r="H5" i="36"/>
  <c r="D5" i="36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I8" i="34"/>
  <c r="H6" i="34"/>
  <c r="N6" i="34" s="1"/>
  <c r="G6" i="34"/>
  <c r="M6" i="34" s="1"/>
  <c r="Q5" i="34"/>
  <c r="M5" i="34"/>
  <c r="K5" i="34"/>
  <c r="H11" i="34"/>
  <c r="K61" i="3"/>
  <c r="J61" i="3"/>
  <c r="E61" i="3"/>
  <c r="N5" i="3"/>
  <c r="J5" i="3"/>
  <c r="H5" i="3"/>
  <c r="D5" i="3"/>
  <c r="O45" i="2"/>
  <c r="I45" i="2"/>
  <c r="C45" i="2"/>
  <c r="O25" i="2"/>
  <c r="K25" i="2"/>
  <c r="I25" i="2"/>
  <c r="E25" i="2"/>
  <c r="O5" i="2"/>
  <c r="K5" i="2"/>
  <c r="I5" i="2"/>
  <c r="E5" i="2"/>
  <c r="N69" i="3"/>
  <c r="O69" i="3"/>
  <c r="N70" i="3"/>
  <c r="O70" i="3"/>
  <c r="N71" i="3"/>
  <c r="O71" i="3"/>
  <c r="N72" i="3"/>
  <c r="O72" i="3"/>
  <c r="N73" i="3"/>
  <c r="O73" i="3"/>
  <c r="N74" i="3"/>
  <c r="O74" i="3"/>
  <c r="N75" i="3"/>
  <c r="O75" i="3"/>
  <c r="N76" i="3"/>
  <c r="O76" i="3"/>
  <c r="N77" i="3"/>
  <c r="O77" i="3"/>
  <c r="N78" i="3"/>
  <c r="O78" i="3"/>
  <c r="N79" i="3"/>
  <c r="O79" i="3"/>
  <c r="N80" i="3"/>
  <c r="O80" i="3"/>
  <c r="N84" i="3"/>
  <c r="O84" i="3"/>
  <c r="N85" i="3"/>
  <c r="O85" i="3"/>
  <c r="N86" i="3"/>
  <c r="O86" i="3"/>
  <c r="N96" i="3"/>
  <c r="O96" i="3"/>
  <c r="O68" i="3"/>
  <c r="N68" i="3"/>
  <c r="O62" i="3"/>
  <c r="N62" i="3"/>
  <c r="O60" i="3"/>
  <c r="N60" i="3"/>
  <c r="O59" i="3"/>
  <c r="N59" i="3"/>
  <c r="O53" i="3"/>
  <c r="N53" i="3"/>
  <c r="O51" i="3"/>
  <c r="N51" i="3"/>
  <c r="O50" i="3"/>
  <c r="N50" i="3"/>
  <c r="O49" i="3"/>
  <c r="N49" i="3"/>
  <c r="O48" i="3"/>
  <c r="N48" i="3"/>
  <c r="O47" i="3"/>
  <c r="N47" i="3"/>
  <c r="O46" i="3"/>
  <c r="N46" i="3"/>
  <c r="O45" i="3"/>
  <c r="N45" i="3"/>
  <c r="O44" i="3"/>
  <c r="N44" i="3"/>
  <c r="O43" i="3"/>
  <c r="N43" i="3"/>
  <c r="O42" i="3"/>
  <c r="N42" i="3"/>
  <c r="O41" i="3"/>
  <c r="N41" i="3"/>
  <c r="O40" i="3"/>
  <c r="N40" i="3"/>
  <c r="O39" i="3"/>
  <c r="N39" i="3"/>
  <c r="N8" i="3"/>
  <c r="O8" i="3"/>
  <c r="N9" i="3"/>
  <c r="O9" i="3"/>
  <c r="N10" i="3"/>
  <c r="O10" i="3"/>
  <c r="N11" i="3"/>
  <c r="O11" i="3"/>
  <c r="N12" i="3"/>
  <c r="O12" i="3"/>
  <c r="N13" i="3"/>
  <c r="O13" i="3"/>
  <c r="N14" i="3"/>
  <c r="O14" i="3"/>
  <c r="N15" i="3"/>
  <c r="O15" i="3"/>
  <c r="N16" i="3"/>
  <c r="O16" i="3"/>
  <c r="N17" i="3"/>
  <c r="O17" i="3"/>
  <c r="N18" i="3"/>
  <c r="O18" i="3"/>
  <c r="N19" i="3"/>
  <c r="O19" i="3"/>
  <c r="N20" i="3"/>
  <c r="O20" i="3"/>
  <c r="N21" i="3"/>
  <c r="O21" i="3"/>
  <c r="N22" i="3"/>
  <c r="O22" i="3"/>
  <c r="N23" i="3"/>
  <c r="O23" i="3"/>
  <c r="N24" i="3"/>
  <c r="O24" i="3"/>
  <c r="N25" i="3"/>
  <c r="O25" i="3"/>
  <c r="N26" i="3"/>
  <c r="O26" i="3"/>
  <c r="N27" i="3"/>
  <c r="O27" i="3"/>
  <c r="N28" i="3"/>
  <c r="O28" i="3"/>
  <c r="N29" i="3"/>
  <c r="O29" i="3"/>
  <c r="N30" i="3"/>
  <c r="O30" i="3"/>
  <c r="N31" i="3"/>
  <c r="O31" i="3"/>
  <c r="N33" i="3"/>
  <c r="O33" i="3"/>
  <c r="O7" i="3"/>
  <c r="N7" i="3"/>
  <c r="P59" i="2"/>
  <c r="O59" i="2"/>
  <c r="P49" i="2"/>
  <c r="O49" i="2"/>
  <c r="P48" i="2"/>
  <c r="O48" i="2"/>
  <c r="P39" i="2"/>
  <c r="O39" i="2"/>
  <c r="P38" i="2"/>
  <c r="O38" i="2"/>
  <c r="P36" i="2"/>
  <c r="O36" i="2"/>
  <c r="P35" i="2"/>
  <c r="O35" i="2"/>
  <c r="P34" i="2"/>
  <c r="O34" i="2"/>
  <c r="P29" i="2"/>
  <c r="O29" i="2"/>
  <c r="P28" i="2"/>
  <c r="O28" i="2"/>
  <c r="P8" i="2"/>
  <c r="O8" i="2"/>
  <c r="M49" i="2"/>
  <c r="M59" i="2"/>
  <c r="M48" i="2"/>
  <c r="G49" i="2"/>
  <c r="G48" i="2"/>
  <c r="G29" i="2"/>
  <c r="G34" i="2"/>
  <c r="G35" i="2"/>
  <c r="G36" i="2"/>
  <c r="G38" i="2"/>
  <c r="G39" i="2"/>
  <c r="G28" i="2"/>
  <c r="J69" i="3"/>
  <c r="K69" i="3"/>
  <c r="L69" i="3"/>
  <c r="J70" i="3"/>
  <c r="K70" i="3"/>
  <c r="L70" i="3"/>
  <c r="J71" i="3"/>
  <c r="K71" i="3"/>
  <c r="L71" i="3"/>
  <c r="J72" i="3"/>
  <c r="K72" i="3"/>
  <c r="L72" i="3"/>
  <c r="J73" i="3"/>
  <c r="K73" i="3"/>
  <c r="L73" i="3"/>
  <c r="J74" i="3"/>
  <c r="K74" i="3"/>
  <c r="L74" i="3"/>
  <c r="J75" i="3"/>
  <c r="K75" i="3"/>
  <c r="L75" i="3"/>
  <c r="J76" i="3"/>
  <c r="K76" i="3"/>
  <c r="L76" i="3"/>
  <c r="J77" i="3"/>
  <c r="K77" i="3"/>
  <c r="L77" i="3"/>
  <c r="J78" i="3"/>
  <c r="K78" i="3"/>
  <c r="L78" i="3"/>
  <c r="J79" i="3"/>
  <c r="K79" i="3"/>
  <c r="L79" i="3"/>
  <c r="J80" i="3"/>
  <c r="K80" i="3"/>
  <c r="L80" i="3"/>
  <c r="J81" i="3"/>
  <c r="K81" i="3"/>
  <c r="J82" i="3"/>
  <c r="K82" i="3"/>
  <c r="J83" i="3"/>
  <c r="K83" i="3"/>
  <c r="J84" i="3"/>
  <c r="K84" i="3"/>
  <c r="L84" i="3"/>
  <c r="J85" i="3"/>
  <c r="K85" i="3"/>
  <c r="L85" i="3"/>
  <c r="J86" i="3"/>
  <c r="K86" i="3"/>
  <c r="L86" i="3"/>
  <c r="J87" i="3"/>
  <c r="K87" i="3"/>
  <c r="J88" i="3"/>
  <c r="K88" i="3"/>
  <c r="J89" i="3"/>
  <c r="K89" i="3"/>
  <c r="J90" i="3"/>
  <c r="K90" i="3"/>
  <c r="J91" i="3"/>
  <c r="K91" i="3"/>
  <c r="J92" i="3"/>
  <c r="K92" i="3"/>
  <c r="J93" i="3"/>
  <c r="K93" i="3"/>
  <c r="J94" i="3"/>
  <c r="K94" i="3"/>
  <c r="J96" i="3"/>
  <c r="K96" i="3"/>
  <c r="L96" i="3"/>
  <c r="K68" i="3"/>
  <c r="J68" i="3"/>
  <c r="L68" i="3"/>
  <c r="D69" i="3"/>
  <c r="E69" i="3"/>
  <c r="F69" i="3"/>
  <c r="D70" i="3"/>
  <c r="E70" i="3"/>
  <c r="F70" i="3"/>
  <c r="D71" i="3"/>
  <c r="E71" i="3"/>
  <c r="F71" i="3"/>
  <c r="D72" i="3"/>
  <c r="E72" i="3"/>
  <c r="F72" i="3"/>
  <c r="D73" i="3"/>
  <c r="E73" i="3"/>
  <c r="F73" i="3"/>
  <c r="D74" i="3"/>
  <c r="E74" i="3"/>
  <c r="F74" i="3"/>
  <c r="D75" i="3"/>
  <c r="E75" i="3"/>
  <c r="F75" i="3"/>
  <c r="D76" i="3"/>
  <c r="E76" i="3"/>
  <c r="F76" i="3"/>
  <c r="D77" i="3"/>
  <c r="E77" i="3"/>
  <c r="F77" i="3"/>
  <c r="D78" i="3"/>
  <c r="E78" i="3"/>
  <c r="F78" i="3"/>
  <c r="D79" i="3"/>
  <c r="E79" i="3"/>
  <c r="F79" i="3"/>
  <c r="D80" i="3"/>
  <c r="E80" i="3"/>
  <c r="F80" i="3"/>
  <c r="D81" i="3"/>
  <c r="E81" i="3"/>
  <c r="D82" i="3"/>
  <c r="E82" i="3"/>
  <c r="D83" i="3"/>
  <c r="E83" i="3"/>
  <c r="D84" i="3"/>
  <c r="E84" i="3"/>
  <c r="D85" i="3"/>
  <c r="E85" i="3"/>
  <c r="D86" i="3"/>
  <c r="E86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F96" i="3"/>
  <c r="F68" i="3"/>
  <c r="E68" i="3"/>
  <c r="D68" i="3"/>
  <c r="I95" i="3"/>
  <c r="K95" i="3" s="1"/>
  <c r="H95" i="3"/>
  <c r="J95" i="3" s="1"/>
  <c r="E95" i="3"/>
  <c r="D95" i="3"/>
  <c r="J40" i="3"/>
  <c r="K40" i="3"/>
  <c r="L40" i="3"/>
  <c r="J41" i="3"/>
  <c r="K41" i="3"/>
  <c r="L41" i="3"/>
  <c r="J42" i="3"/>
  <c r="K42" i="3"/>
  <c r="L42" i="3"/>
  <c r="J43" i="3"/>
  <c r="K43" i="3"/>
  <c r="L43" i="3"/>
  <c r="J44" i="3"/>
  <c r="K44" i="3"/>
  <c r="L44" i="3"/>
  <c r="J45" i="3"/>
  <c r="K45" i="3"/>
  <c r="L45" i="3"/>
  <c r="J46" i="3"/>
  <c r="K46" i="3"/>
  <c r="L46" i="3"/>
  <c r="J47" i="3"/>
  <c r="K47" i="3"/>
  <c r="L47" i="3"/>
  <c r="J48" i="3"/>
  <c r="K48" i="3"/>
  <c r="L48" i="3"/>
  <c r="J49" i="3"/>
  <c r="K49" i="3"/>
  <c r="L49" i="3"/>
  <c r="J50" i="3"/>
  <c r="K50" i="3"/>
  <c r="L50" i="3"/>
  <c r="J51" i="3"/>
  <c r="K51" i="3"/>
  <c r="L51" i="3"/>
  <c r="J52" i="3"/>
  <c r="K52" i="3"/>
  <c r="J53" i="3"/>
  <c r="K53" i="3"/>
  <c r="L53" i="3"/>
  <c r="J54" i="3"/>
  <c r="K54" i="3"/>
  <c r="J55" i="3"/>
  <c r="K55" i="3"/>
  <c r="J56" i="3"/>
  <c r="K56" i="3"/>
  <c r="J57" i="3"/>
  <c r="K57" i="3"/>
  <c r="J58" i="3"/>
  <c r="K58" i="3"/>
  <c r="J59" i="3"/>
  <c r="K59" i="3"/>
  <c r="L59" i="3"/>
  <c r="J60" i="3"/>
  <c r="K60" i="3"/>
  <c r="L60" i="3"/>
  <c r="K62" i="3"/>
  <c r="L62" i="3"/>
  <c r="L39" i="3"/>
  <c r="K39" i="3"/>
  <c r="J39" i="3"/>
  <c r="F40" i="3"/>
  <c r="F41" i="3"/>
  <c r="F42" i="3"/>
  <c r="F43" i="3"/>
  <c r="F44" i="3"/>
  <c r="F45" i="3"/>
  <c r="F46" i="3"/>
  <c r="F47" i="3"/>
  <c r="F48" i="3"/>
  <c r="F49" i="3"/>
  <c r="F50" i="3"/>
  <c r="F51" i="3"/>
  <c r="F53" i="3"/>
  <c r="F58" i="3"/>
  <c r="F59" i="3"/>
  <c r="F60" i="3"/>
  <c r="F62" i="3"/>
  <c r="F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E39" i="3"/>
  <c r="D39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3" i="3"/>
  <c r="L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7" i="3"/>
  <c r="K32" i="3"/>
  <c r="J32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3" i="3"/>
  <c r="F7" i="3"/>
  <c r="E32" i="3"/>
  <c r="D32" i="3"/>
  <c r="M29" i="2"/>
  <c r="M34" i="2"/>
  <c r="M35" i="2"/>
  <c r="M36" i="2"/>
  <c r="M38" i="2"/>
  <c r="M39" i="2"/>
  <c r="M28" i="2"/>
  <c r="M9" i="2"/>
  <c r="M8" i="2"/>
  <c r="G9" i="2"/>
  <c r="G8" i="2"/>
  <c r="N7" i="34"/>
  <c r="N11" i="34"/>
  <c r="O15" i="34"/>
  <c r="M7" i="34"/>
  <c r="R7" i="34"/>
  <c r="H7" i="34"/>
  <c r="I7" i="34"/>
  <c r="Q7" i="34"/>
  <c r="D6" i="36"/>
  <c r="D38" i="36"/>
  <c r="B67" i="36"/>
  <c r="N67" i="36"/>
  <c r="G7" i="34"/>
  <c r="G11" i="34"/>
  <c r="J20" i="2" l="1"/>
  <c r="I20" i="2"/>
  <c r="P32" i="47"/>
  <c r="P61" i="47"/>
  <c r="P50" i="2"/>
  <c r="O10" i="2"/>
  <c r="O30" i="2"/>
  <c r="C20" i="2"/>
  <c r="O6" i="36"/>
  <c r="C38" i="36"/>
  <c r="O67" i="36"/>
  <c r="L46" i="2"/>
  <c r="F46" i="2"/>
  <c r="K45" i="2"/>
  <c r="E45" i="2"/>
  <c r="E46" i="2"/>
  <c r="K46" i="2"/>
  <c r="P95" i="47"/>
  <c r="P13" i="2"/>
  <c r="D20" i="2"/>
  <c r="E62" i="47"/>
  <c r="P61" i="48"/>
  <c r="O38" i="36"/>
  <c r="C67" i="36"/>
  <c r="H67" i="36"/>
  <c r="J38" i="36"/>
  <c r="N6" i="36"/>
  <c r="I40" i="2"/>
  <c r="P61" i="46"/>
  <c r="C40" i="2"/>
  <c r="K62" i="47"/>
  <c r="I17" i="34"/>
  <c r="H17" i="34"/>
  <c r="E6" i="36"/>
  <c r="I6" i="36" s="1"/>
  <c r="I38" i="36"/>
  <c r="I67" i="36"/>
  <c r="J67" i="36"/>
  <c r="D67" i="36"/>
  <c r="N38" i="36"/>
  <c r="H38" i="36"/>
  <c r="B38" i="36"/>
  <c r="J6" i="36"/>
  <c r="K6" i="36"/>
  <c r="E38" i="36"/>
  <c r="K38" i="36"/>
  <c r="E67" i="36"/>
  <c r="I60" i="2"/>
  <c r="M15" i="34"/>
  <c r="O16" i="34"/>
  <c r="G33" i="2"/>
  <c r="R18" i="34"/>
  <c r="S18" i="34" s="1"/>
  <c r="Q15" i="2"/>
  <c r="J62" i="36"/>
  <c r="F61" i="36"/>
  <c r="L61" i="3"/>
  <c r="P41" i="3"/>
  <c r="P43" i="3"/>
  <c r="P44" i="3"/>
  <c r="P45" i="3"/>
  <c r="P46" i="3"/>
  <c r="P47" i="3"/>
  <c r="P48" i="3"/>
  <c r="P50" i="3"/>
  <c r="P51" i="3"/>
  <c r="P53" i="3"/>
  <c r="P59" i="3"/>
  <c r="I17" i="49"/>
  <c r="M30" i="2"/>
  <c r="N95" i="3"/>
  <c r="S7" i="34"/>
  <c r="S9" i="34"/>
  <c r="S8" i="34"/>
  <c r="P40" i="36"/>
  <c r="P42" i="36"/>
  <c r="P44" i="36"/>
  <c r="P50" i="36"/>
  <c r="E96" i="3"/>
  <c r="P70" i="3"/>
  <c r="P11" i="36"/>
  <c r="P15" i="36"/>
  <c r="O95" i="3"/>
  <c r="P60" i="3"/>
  <c r="F61" i="3"/>
  <c r="M53" i="2"/>
  <c r="Q32" i="2"/>
  <c r="Q31" i="2"/>
  <c r="G30" i="2"/>
  <c r="P76" i="36"/>
  <c r="P46" i="36"/>
  <c r="P27" i="36"/>
  <c r="P28" i="36"/>
  <c r="P30" i="36"/>
  <c r="P96" i="3"/>
  <c r="P68" i="3"/>
  <c r="P84" i="3"/>
  <c r="P77" i="3"/>
  <c r="P75" i="3"/>
  <c r="P73" i="3"/>
  <c r="P21" i="3"/>
  <c r="D61" i="3"/>
  <c r="S13" i="34"/>
  <c r="R17" i="34"/>
  <c r="S17" i="34" s="1"/>
  <c r="Q59" i="2"/>
  <c r="Q17" i="2"/>
  <c r="Q11" i="2"/>
  <c r="Q9" i="2"/>
  <c r="P96" i="36"/>
  <c r="L95" i="36"/>
  <c r="K62" i="36"/>
  <c r="P60" i="36"/>
  <c r="P31" i="36"/>
  <c r="P62" i="3"/>
  <c r="P30" i="3"/>
  <c r="P28" i="3"/>
  <c r="P26" i="3"/>
  <c r="P25" i="3"/>
  <c r="P23" i="3"/>
  <c r="P20" i="3"/>
  <c r="P18" i="3"/>
  <c r="P17" i="3"/>
  <c r="P16" i="3"/>
  <c r="P15" i="3"/>
  <c r="P14" i="3"/>
  <c r="P13" i="3"/>
  <c r="P11" i="3"/>
  <c r="Q58" i="2"/>
  <c r="O33" i="2"/>
  <c r="M10" i="2"/>
  <c r="P95" i="48"/>
  <c r="N95" i="36"/>
  <c r="P82" i="36"/>
  <c r="P72" i="36"/>
  <c r="P59" i="36"/>
  <c r="Q48" i="2"/>
  <c r="P30" i="2"/>
  <c r="Q16" i="2"/>
  <c r="P68" i="36"/>
  <c r="P70" i="36"/>
  <c r="P71" i="36"/>
  <c r="P74" i="36"/>
  <c r="P75" i="36"/>
  <c r="P77" i="36"/>
  <c r="P80" i="36"/>
  <c r="P79" i="36"/>
  <c r="P83" i="36"/>
  <c r="P81" i="36"/>
  <c r="P41" i="36"/>
  <c r="P7" i="36"/>
  <c r="P13" i="36"/>
  <c r="P14" i="36"/>
  <c r="P16" i="36"/>
  <c r="P17" i="36"/>
  <c r="P19" i="36"/>
  <c r="P20" i="36"/>
  <c r="P81" i="3"/>
  <c r="N61" i="3"/>
  <c r="O61" i="3"/>
  <c r="K33" i="3"/>
  <c r="P33" i="3"/>
  <c r="L32" i="3"/>
  <c r="P12" i="3"/>
  <c r="Q55" i="2"/>
  <c r="M33" i="2"/>
  <c r="D40" i="2"/>
  <c r="Q8" i="2"/>
  <c r="G50" i="2"/>
  <c r="M50" i="2"/>
  <c r="Q52" i="2"/>
  <c r="Q51" i="2"/>
  <c r="J60" i="2"/>
  <c r="O50" i="2"/>
  <c r="Q34" i="2"/>
  <c r="Q28" i="2"/>
  <c r="Q29" i="2"/>
  <c r="G10" i="2"/>
  <c r="Q57" i="2"/>
  <c r="Q56" i="2"/>
  <c r="Q54" i="2"/>
  <c r="Q49" i="2"/>
  <c r="P33" i="2"/>
  <c r="Q39" i="2"/>
  <c r="J40" i="2"/>
  <c r="M13" i="2"/>
  <c r="O13" i="2"/>
  <c r="Q12" i="2"/>
  <c r="P78" i="36"/>
  <c r="P29" i="36"/>
  <c r="P7" i="3"/>
  <c r="O32" i="3"/>
  <c r="J33" i="3"/>
  <c r="E33" i="3"/>
  <c r="F32" i="3"/>
  <c r="S12" i="34"/>
  <c r="S11" i="34"/>
  <c r="S15" i="34"/>
  <c r="Q37" i="2"/>
  <c r="Q19" i="2"/>
  <c r="Q18" i="2"/>
  <c r="O17" i="34"/>
  <c r="N15" i="34"/>
  <c r="R16" i="34"/>
  <c r="S16" i="34" s="1"/>
  <c r="S10" i="34"/>
  <c r="H15" i="34"/>
  <c r="S14" i="34"/>
  <c r="I16" i="34"/>
  <c r="Q36" i="2"/>
  <c r="P32" i="46"/>
  <c r="P69" i="36"/>
  <c r="P45" i="36"/>
  <c r="P47" i="36"/>
  <c r="P48" i="36"/>
  <c r="P49" i="36"/>
  <c r="P51" i="36"/>
  <c r="P43" i="36"/>
  <c r="K32" i="36"/>
  <c r="K33" i="36" s="1"/>
  <c r="P33" i="36"/>
  <c r="E33" i="36"/>
  <c r="P18" i="36"/>
  <c r="P21" i="36"/>
  <c r="P25" i="36"/>
  <c r="P26" i="36"/>
  <c r="E96" i="48"/>
  <c r="O95" i="36"/>
  <c r="F95" i="36"/>
  <c r="D96" i="36"/>
  <c r="P73" i="36"/>
  <c r="E96" i="36"/>
  <c r="L61" i="36"/>
  <c r="P62" i="36"/>
  <c r="P39" i="36"/>
  <c r="P57" i="36"/>
  <c r="P58" i="36"/>
  <c r="D62" i="36"/>
  <c r="E62" i="36"/>
  <c r="O61" i="36"/>
  <c r="N61" i="36"/>
  <c r="O32" i="36"/>
  <c r="D33" i="36"/>
  <c r="J33" i="36"/>
  <c r="P8" i="36"/>
  <c r="P9" i="36"/>
  <c r="P10" i="36"/>
  <c r="P12" i="36"/>
  <c r="P22" i="36"/>
  <c r="P23" i="36"/>
  <c r="P24" i="36"/>
  <c r="N32" i="36"/>
  <c r="F32" i="36"/>
  <c r="L95" i="3"/>
  <c r="P79" i="3"/>
  <c r="P78" i="3"/>
  <c r="P69" i="3"/>
  <c r="P82" i="3"/>
  <c r="F95" i="3"/>
  <c r="D96" i="3"/>
  <c r="P85" i="3"/>
  <c r="P80" i="3"/>
  <c r="P76" i="3"/>
  <c r="P74" i="3"/>
  <c r="P72" i="3"/>
  <c r="P71" i="3"/>
  <c r="P83" i="3"/>
  <c r="P40" i="3"/>
  <c r="P42" i="3"/>
  <c r="P8" i="3"/>
  <c r="P27" i="3"/>
  <c r="P24" i="3"/>
  <c r="P10" i="3"/>
  <c r="P86" i="3"/>
  <c r="P39" i="3"/>
  <c r="P49" i="3"/>
  <c r="E62" i="3"/>
  <c r="P9" i="3"/>
  <c r="P31" i="3"/>
  <c r="P29" i="3"/>
  <c r="P22" i="3"/>
  <c r="P19" i="3"/>
  <c r="D33" i="3"/>
  <c r="N32" i="3"/>
  <c r="H37" i="3"/>
  <c r="J37" i="3" s="1"/>
  <c r="Q38" i="2"/>
  <c r="P10" i="2"/>
  <c r="G15" i="34"/>
  <c r="N66" i="3"/>
  <c r="H66" i="3"/>
  <c r="J66" i="3"/>
  <c r="D66" i="3"/>
  <c r="D37" i="3"/>
  <c r="N37" i="3"/>
  <c r="Q35" i="2"/>
  <c r="Q14" i="2"/>
  <c r="G13" i="2"/>
  <c r="K62" i="48"/>
  <c r="K33" i="48"/>
  <c r="E33" i="48"/>
  <c r="K33" i="47"/>
  <c r="E96" i="46"/>
  <c r="D62" i="46"/>
  <c r="D33" i="46"/>
  <c r="E8" i="2" l="1"/>
  <c r="E9" i="2"/>
  <c r="Q30" i="2"/>
  <c r="Q10" i="2"/>
  <c r="K51" i="2"/>
  <c r="K47" i="2"/>
  <c r="L54" i="2"/>
  <c r="L47" i="2"/>
  <c r="L37" i="2"/>
  <c r="L27" i="2"/>
  <c r="K28" i="2"/>
  <c r="K27" i="2"/>
  <c r="E37" i="2"/>
  <c r="E27" i="2"/>
  <c r="F30" i="2"/>
  <c r="F27" i="2"/>
  <c r="L17" i="2"/>
  <c r="L7" i="2"/>
  <c r="K17" i="2"/>
  <c r="K7" i="2"/>
  <c r="E11" i="2"/>
  <c r="E7" i="2"/>
  <c r="F17" i="2"/>
  <c r="F7" i="2"/>
  <c r="Q50" i="2"/>
  <c r="Q13" i="2"/>
  <c r="P32" i="36"/>
  <c r="K38" i="2"/>
  <c r="K33" i="2"/>
  <c r="K35" i="2"/>
  <c r="K29" i="2"/>
  <c r="K31" i="2"/>
  <c r="K30" i="2"/>
  <c r="K39" i="2"/>
  <c r="K34" i="2"/>
  <c r="K36" i="2"/>
  <c r="K37" i="2"/>
  <c r="K32" i="2"/>
  <c r="E40" i="2"/>
  <c r="E35" i="2"/>
  <c r="E39" i="2"/>
  <c r="E33" i="2"/>
  <c r="E29" i="2"/>
  <c r="E28" i="2"/>
  <c r="E34" i="2"/>
  <c r="O40" i="2"/>
  <c r="E36" i="2"/>
  <c r="E30" i="2"/>
  <c r="E38" i="2"/>
  <c r="E32" i="2"/>
  <c r="E31" i="2"/>
  <c r="K50" i="2"/>
  <c r="K59" i="2"/>
  <c r="K57" i="2"/>
  <c r="K53" i="2"/>
  <c r="K49" i="2"/>
  <c r="K48" i="2"/>
  <c r="K54" i="2"/>
  <c r="Q33" i="2"/>
  <c r="L29" i="2"/>
  <c r="K58" i="2"/>
  <c r="K55" i="2"/>
  <c r="K52" i="2"/>
  <c r="K56" i="2"/>
  <c r="P61" i="3"/>
  <c r="L8" i="2"/>
  <c r="D62" i="3"/>
  <c r="L59" i="2"/>
  <c r="L28" i="2"/>
  <c r="K14" i="2"/>
  <c r="K9" i="2"/>
  <c r="L16" i="2"/>
  <c r="K8" i="2"/>
  <c r="E15" i="2"/>
  <c r="E18" i="2"/>
  <c r="L33" i="2"/>
  <c r="M40" i="2"/>
  <c r="L9" i="2"/>
  <c r="K13" i="2"/>
  <c r="K18" i="2"/>
  <c r="K19" i="2"/>
  <c r="F8" i="2"/>
  <c r="P95" i="3"/>
  <c r="F38" i="2"/>
  <c r="L11" i="2"/>
  <c r="L12" i="2"/>
  <c r="L18" i="2"/>
  <c r="K10" i="2"/>
  <c r="K12" i="2"/>
  <c r="K16" i="2"/>
  <c r="K15" i="2"/>
  <c r="M20" i="2"/>
  <c r="K11" i="2"/>
  <c r="P32" i="3"/>
  <c r="L36" i="2"/>
  <c r="L38" i="2"/>
  <c r="L34" i="2"/>
  <c r="L39" i="2"/>
  <c r="L32" i="2"/>
  <c r="L31" i="2"/>
  <c r="F39" i="2"/>
  <c r="P40" i="2"/>
  <c r="F37" i="2"/>
  <c r="F35" i="2"/>
  <c r="L13" i="2"/>
  <c r="L10" i="2"/>
  <c r="L19" i="2"/>
  <c r="F14" i="2"/>
  <c r="L15" i="2"/>
  <c r="L14" i="2"/>
  <c r="F18" i="2"/>
  <c r="P20" i="2"/>
  <c r="F13" i="2"/>
  <c r="F19" i="2"/>
  <c r="F12" i="2"/>
  <c r="F15" i="2"/>
  <c r="F9" i="2"/>
  <c r="F16" i="2"/>
  <c r="P95" i="36"/>
  <c r="L52" i="2"/>
  <c r="F36" i="2"/>
  <c r="F28" i="2"/>
  <c r="F40" i="2"/>
  <c r="F34" i="2"/>
  <c r="G40" i="2"/>
  <c r="F29" i="2"/>
  <c r="F33" i="2"/>
  <c r="F31" i="2"/>
  <c r="F32" i="2"/>
  <c r="E16" i="2"/>
  <c r="E19" i="2"/>
  <c r="E14" i="2"/>
  <c r="E12" i="2"/>
  <c r="F11" i="2"/>
  <c r="F10" i="2"/>
  <c r="L58" i="2"/>
  <c r="L51" i="2"/>
  <c r="L55" i="2"/>
  <c r="L57" i="2"/>
  <c r="L50" i="2"/>
  <c r="L49" i="2"/>
  <c r="M60" i="2"/>
  <c r="L56" i="2"/>
  <c r="L48" i="2"/>
  <c r="L53" i="2"/>
  <c r="L35" i="2"/>
  <c r="G20" i="2"/>
  <c r="E10" i="2"/>
  <c r="E17" i="2"/>
  <c r="E13" i="2"/>
  <c r="O20" i="2"/>
  <c r="L30" i="2"/>
  <c r="P61" i="36"/>
  <c r="Q40" i="2" l="1"/>
  <c r="K40" i="2"/>
  <c r="K60" i="2"/>
  <c r="K20" i="2"/>
  <c r="Q20" i="2"/>
  <c r="F20" i="2"/>
  <c r="L20" i="2"/>
  <c r="L60" i="2"/>
  <c r="L40" i="2"/>
  <c r="E20" i="2"/>
  <c r="L95" i="46" l="1"/>
  <c r="J95" i="46"/>
  <c r="N95" i="46"/>
  <c r="P95" i="46" s="1"/>
  <c r="D60" i="2"/>
  <c r="C60" i="2"/>
  <c r="E50" i="2" l="1"/>
  <c r="E47" i="2"/>
  <c r="F53" i="2"/>
  <c r="F47" i="2"/>
  <c r="G53" i="2"/>
  <c r="E53" i="2"/>
  <c r="F54" i="2"/>
  <c r="F51" i="2"/>
  <c r="F50" i="2"/>
  <c r="G60" i="2"/>
  <c r="E58" i="2"/>
  <c r="E51" i="2"/>
  <c r="O60" i="2"/>
  <c r="E48" i="2"/>
  <c r="P60" i="2"/>
  <c r="F48" i="2"/>
  <c r="P53" i="2"/>
  <c r="F57" i="2"/>
  <c r="F58" i="2"/>
  <c r="F55" i="2"/>
  <c r="F56" i="2"/>
  <c r="F59" i="2"/>
  <c r="E55" i="2"/>
  <c r="E54" i="2"/>
  <c r="E56" i="2"/>
  <c r="E52" i="2"/>
  <c r="E59" i="2"/>
  <c r="E49" i="2"/>
  <c r="O53" i="2"/>
  <c r="F52" i="2"/>
  <c r="F49" i="2"/>
  <c r="E57" i="2"/>
  <c r="Q60" i="2" l="1"/>
  <c r="F60" i="2"/>
  <c r="E60" i="2"/>
  <c r="Q53" i="2"/>
  <c r="AI63" i="89"/>
</calcChain>
</file>

<file path=xl/sharedStrings.xml><?xml version="1.0" encoding="utf-8"?>
<sst xmlns="http://schemas.openxmlformats.org/spreadsheetml/2006/main" count="2031" uniqueCount="241">
  <si>
    <t>D</t>
  </si>
  <si>
    <t>HL</t>
  </si>
  <si>
    <t>Intra UE</t>
  </si>
  <si>
    <t>Intra + Extra UE</t>
  </si>
  <si>
    <t>Vinho com DO</t>
  </si>
  <si>
    <t>Vinho com IG</t>
  </si>
  <si>
    <t>Vinho</t>
  </si>
  <si>
    <t>Porto</t>
  </si>
  <si>
    <t>Madeira</t>
  </si>
  <si>
    <t>Outros</t>
  </si>
  <si>
    <t>Vinhos Espumantes e Espumosos</t>
  </si>
  <si>
    <t>Outros Vinhos e Mostos</t>
  </si>
  <si>
    <t>Total</t>
  </si>
  <si>
    <t>Estrutura (%)</t>
  </si>
  <si>
    <t>Estrutura</t>
  </si>
  <si>
    <t>Extra UE</t>
  </si>
  <si>
    <t>Destino</t>
  </si>
  <si>
    <t>OUTROS DESTINOS</t>
  </si>
  <si>
    <t>TOTAL</t>
  </si>
  <si>
    <t>1.000 €</t>
  </si>
  <si>
    <t>Europa Comunitária</t>
  </si>
  <si>
    <t>Países Terceiros</t>
  </si>
  <si>
    <t>Preço Médio (€ / l)</t>
  </si>
  <si>
    <t>%</t>
  </si>
  <si>
    <t>Exportações por Tipo de Produto</t>
  </si>
  <si>
    <t>Análise Estatistica do Comércio Internacional de Vinho</t>
  </si>
  <si>
    <t>0 - Nota Introdutória</t>
  </si>
  <si>
    <t>Nota</t>
  </si>
  <si>
    <t>Todos os dados constantes no ficheiro têm como Fonte o Instituto Nacional de Estatistica (INE), pelo que os dados relativos ao Vinho com DOP Porto e Madeira podem diferir dos dados divulgados pelo Instituto dos Vinhos Douro e Porto, IP (IVDP, IP) e Instituto do Vinho, Bordado e do Artesanato da Madeira, IP (IVBAM, IP).</t>
  </si>
  <si>
    <t>Branco</t>
  </si>
  <si>
    <t>Tinto</t>
  </si>
  <si>
    <t>Evolução das Exportações com Destino a uma Seleção de Mercados (NC 2204)</t>
  </si>
  <si>
    <t>2014 - Dados Definitivos</t>
  </si>
  <si>
    <t>Até 2 Litros</t>
  </si>
  <si>
    <r>
      <rPr>
        <b/>
        <sz val="11"/>
        <color indexed="9"/>
        <rFont val="Symbol"/>
        <family val="1"/>
        <charset val="2"/>
      </rPr>
      <t xml:space="preserve">D </t>
    </r>
    <r>
      <rPr>
        <b/>
        <sz val="11"/>
        <color indexed="9"/>
        <rFont val="Calibri"/>
        <family val="2"/>
      </rPr>
      <t>2017 / 2016</t>
    </r>
  </si>
  <si>
    <t>2017/2016</t>
  </si>
  <si>
    <t>Superior a 10 Litros</t>
  </si>
  <si>
    <t>Superior a 2 até 10 Litros</t>
  </si>
  <si>
    <t>Vinho (ex-mesa)</t>
  </si>
  <si>
    <t>Vinho com Indicação de Casta</t>
  </si>
  <si>
    <t>jan - mar</t>
  </si>
  <si>
    <t>Evolução das Exportações de Vinho (ex-vinho de mesa) com Destino a uma Seleção de Mercados</t>
  </si>
  <si>
    <t>Superior a 2 litros até 10 litros</t>
  </si>
  <si>
    <t>Superior a 2 litros</t>
  </si>
  <si>
    <t>Até 2 litros</t>
  </si>
  <si>
    <t>Superior a 10 litros</t>
  </si>
  <si>
    <t>Evolução das Exportações de Vinho com DOP + Vinho com IGP + Vinho (ex-mesa) por Cor e Acondicionamento</t>
  </si>
  <si>
    <t>€ / Litro</t>
  </si>
  <si>
    <t>Evolução Recente da Balança Comercial (1.000 €)</t>
  </si>
  <si>
    <t xml:space="preserve">Evolução anual </t>
  </si>
  <si>
    <t>Exportações (1)</t>
  </si>
  <si>
    <t>Intra+ Extra</t>
  </si>
  <si>
    <t>INTA</t>
  </si>
  <si>
    <t>Extra</t>
  </si>
  <si>
    <t>TVH</t>
  </si>
  <si>
    <t>Importações (2)</t>
  </si>
  <si>
    <t>jan</t>
  </si>
  <si>
    <t>fev</t>
  </si>
  <si>
    <t>Saldo [ (1)-(2) ]</t>
  </si>
  <si>
    <t>mar</t>
  </si>
  <si>
    <t>abr</t>
  </si>
  <si>
    <t>Cobertura [ (1) / (2) ]</t>
  </si>
  <si>
    <t>mai</t>
  </si>
  <si>
    <t>jun</t>
  </si>
  <si>
    <t>jul</t>
  </si>
  <si>
    <t>ago</t>
  </si>
  <si>
    <t>set</t>
  </si>
  <si>
    <t>out</t>
  </si>
  <si>
    <t>nov</t>
  </si>
  <si>
    <t>dez</t>
  </si>
  <si>
    <t>TVH - Taxa de Variação Homóloga</t>
  </si>
  <si>
    <t>Importação</t>
  </si>
  <si>
    <t>Exportação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</si>
  <si>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</si>
  <si>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</si>
  <si>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</si>
  <si>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</si>
  <si>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</si>
  <si>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</si>
  <si>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</si>
  <si>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</si>
  <si>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</si>
  <si>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</si>
  <si>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</si>
  <si>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</si>
  <si>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1ª Trim</t>
  </si>
  <si>
    <t>2º Trim</t>
  </si>
  <si>
    <t>3º Trim</t>
  </si>
  <si>
    <t>4º Trim</t>
  </si>
  <si>
    <t>mês</t>
  </si>
  <si>
    <t>Mês</t>
  </si>
  <si>
    <t xml:space="preserve">             </t>
  </si>
  <si>
    <t>Evolução das Exportações de Vinho (NC 2204) por Mercado / Acondicionamento</t>
  </si>
  <si>
    <t>Evolução das Exportações de Vinho (ex-mesa) por Mercado / Acondicionamento</t>
  </si>
  <si>
    <t>Evolução das Exportações de Vinhos Espumantes e Espumosos por Mercado</t>
  </si>
  <si>
    <t>Evolução das Exportações de Vinhos Espumantes e Espumosos com Destino a uma Seleção de Mercados</t>
  </si>
  <si>
    <t>2016 -  Dados Definitivos</t>
  </si>
  <si>
    <t>3. Evolução Mensal e Timestral das Importações</t>
  </si>
  <si>
    <t>2 - Evolução  Mensal e Trimestral das Exportações</t>
  </si>
  <si>
    <t>Evolução  Mensal e Trimestral das Exportações</t>
  </si>
  <si>
    <t>Evolução  Mensal e Trimestral das Importações</t>
  </si>
  <si>
    <t>4 - Exportações por Tipo de Produto</t>
  </si>
  <si>
    <t>1 - Evolução Recente da Balança Comercial (1.000 €)</t>
  </si>
  <si>
    <t>2017 - Dados Definitivos</t>
  </si>
  <si>
    <t>Peso</t>
  </si>
  <si>
    <t xml:space="preserve">Peso </t>
  </si>
  <si>
    <t>2015 - Ddados Definitivos Revistos</t>
  </si>
  <si>
    <t>6 - Evolução das Exportações de Vinho (NC 2204) por Mercado / Acondicionamento</t>
  </si>
  <si>
    <t>8 - Evolução das Exportações com Destino a uma Selecção de Mercados</t>
  </si>
  <si>
    <t>19 - Evolução das Exportações de Vinho ( ex-vinho mesa) por Mercado / Acondicionamento</t>
  </si>
  <si>
    <t>20 - Evolução das Exportações de Vinho (ex-vinho mesa) com Destino a uma Seleção de Mercados</t>
  </si>
  <si>
    <t>21- Evolução das Exportações de Vinhos Espumantes e Espumosos por Mercado</t>
  </si>
  <si>
    <t>22 - Evolução das Exportações de Vinhos Espumantes e Espumosos com Destino a uma Seleção de Mercados</t>
  </si>
  <si>
    <t>2019 - Dados Definitivos</t>
  </si>
  <si>
    <t>2018 - Dados Definitivos</t>
  </si>
  <si>
    <t>Vinho Certificado</t>
  </si>
  <si>
    <t>2020 - Dados Definitivos - 9 de setembro</t>
  </si>
  <si>
    <t>10 - Evolução das Exportações de Vinho com DO + IG + Vinho ( ex-vinho mesa) por Mercado / Acondicionamento</t>
  </si>
  <si>
    <t>11 - Evolução das Exportações de Vinho com DO + Vinho com IG + Vinho (ex-vinho mesa) com Destino a uma Selecção de Mercados</t>
  </si>
  <si>
    <t>12 - Evolução das Exportações de Vinho com DO + IG por Mercado / Acondicionamento</t>
  </si>
  <si>
    <t>13 - Evolução das Exportações de Vinho com DO + Vinho com IG com Destino a uma Selecção de Mercados</t>
  </si>
  <si>
    <t>14 - Evolução das Exportações de Vinho com DO por Mercado / Acondicionamento</t>
  </si>
  <si>
    <t>15 - Evolução das Exportações de Vinho com DO com Destino a uma Selecção de Mercados</t>
  </si>
  <si>
    <t>16 - Evolução das Exportações de Vinho com DO Vinho Verde -  Branco e Acondicionamento até 2 litros - com Destino a uma Seleção de Mercados</t>
  </si>
  <si>
    <t>17 - Evolução das Exportações de Vinho com IG por Mercado / Acondicionamento</t>
  </si>
  <si>
    <t>18 - Evolução das Exportações de Vinho com IG com Destino a uma Seleção de Mercados</t>
  </si>
  <si>
    <t>23 - Evolução das Exportações de Vinho Licoroso com DO Porto por Mercado</t>
  </si>
  <si>
    <t>24 - Evolução das Exportações de Vinho Licoroso com DO Porto com Destino a uma Seleção de Mercados</t>
  </si>
  <si>
    <t>25 - Evolução das Exportações de Vinho Licoroso com DO Madeira por Mercado</t>
  </si>
  <si>
    <t>26 - Evolução das Exportações de Vinho Licoroso com DO Madeira com Destino a uma Seleção de Mercados</t>
  </si>
  <si>
    <t>Vinho Licoroso com DO / IG</t>
  </si>
  <si>
    <t>Vinho Licoroso sem DO / IG</t>
  </si>
  <si>
    <t>Evolução das Exportações de Vinho com DO + IG + Vinho (ex-mesa) por Mercado / Acondicionamento</t>
  </si>
  <si>
    <t>Evolução das Exportações de Vinho com DO + Vinho com IG + Vinho (ex-mesa) com Destino a uma Seleção de Mercados</t>
  </si>
  <si>
    <t>Evolução das Exportações de Vinho com DO + IG por Mercado / Acondicionamento</t>
  </si>
  <si>
    <t>Evolução das Exportações de Vinho com DO + Vinho com IG  com Destino a uma Seleção de Mercados</t>
  </si>
  <si>
    <t>Evolução das Exportações de Vinho com DO por Mercado / Acondicionamento</t>
  </si>
  <si>
    <t>Evolução das Exportações de Vinho com DO Vinho Verde -  Branco e Acondicionamento até 2 litros - com Destino a uma Seleção de Mercados</t>
  </si>
  <si>
    <t>Evolução das Exportações de Vinho com IG por Mercado / Acondicionamento</t>
  </si>
  <si>
    <t>Evolução das Exportações de Vinho com IG com Destino a uma Seleção de Mercados</t>
  </si>
  <si>
    <t>Evolução das Exportações de Vinho Licoroso com DO Porto com Destino a uma Seleção de Mercados</t>
  </si>
  <si>
    <t>Evolução das Exportações de Vinho Licoroso com DO Porto por Mercado</t>
  </si>
  <si>
    <t>Evolução das Exportações de Vinho Licoroso com DO Madeira por Mercado</t>
  </si>
  <si>
    <t>Evolução das Exportações de Vinho Licoroso com DO Madeira com Destino a uma Seleção de Mercados</t>
  </si>
  <si>
    <t>Evolução das Exportações de Vinho com DO com Destino a uma Seleção de Mercados</t>
  </si>
  <si>
    <t>2021  - Dados Definitivos - 09-08-2022</t>
  </si>
  <si>
    <t>2007/2022</t>
  </si>
  <si>
    <t>Ano Móvel</t>
  </si>
  <si>
    <t>D       2023/2022</t>
  </si>
  <si>
    <t>2023 /2022</t>
  </si>
  <si>
    <t>2023 / 2022</t>
  </si>
  <si>
    <t>2023/2022</t>
  </si>
  <si>
    <t>2022 - Dados Definitivos a 10-08-2023</t>
  </si>
  <si>
    <t>Outubro 2023 versus Outubro 2022</t>
  </si>
  <si>
    <t>jan-out</t>
  </si>
  <si>
    <t>Exportações por Tipo de Produto - outubro 2023 vs outubro 2022</t>
  </si>
  <si>
    <t>Evolução das Exportações de Vinho (NC 2204) por Mercado / Acondicionamento - outubro 2023 vs outubro 2022</t>
  </si>
  <si>
    <t>Evolução das Exportações com Destino a uma Seleção de Mercados (NC 2204) - outubro 2023 vs outubro 2022</t>
  </si>
  <si>
    <t>FRANCA</t>
  </si>
  <si>
    <t>E.U.AMERICA</t>
  </si>
  <si>
    <t>REINO UNIDO</t>
  </si>
  <si>
    <t>BRASIL</t>
  </si>
  <si>
    <t>CANADA</t>
  </si>
  <si>
    <t>ALEMANHA</t>
  </si>
  <si>
    <t>PAISES BAIXOS</t>
  </si>
  <si>
    <t>ANGOLA</t>
  </si>
  <si>
    <t>BELGICA</t>
  </si>
  <si>
    <t>POLONIA</t>
  </si>
  <si>
    <t>SUICA</t>
  </si>
  <si>
    <t>SUECIA</t>
  </si>
  <si>
    <t>DINAMARCA</t>
  </si>
  <si>
    <t>ESPANHA</t>
  </si>
  <si>
    <t>NORUEGA</t>
  </si>
  <si>
    <t>PAISES PT N/ DETERM.</t>
  </si>
  <si>
    <t>FEDERAÇÃO RUSSA</t>
  </si>
  <si>
    <t>FINLANDIA</t>
  </si>
  <si>
    <t>LUXEMBURGO</t>
  </si>
  <si>
    <t>GUINE BISSAU</t>
  </si>
  <si>
    <t>JAPAO</t>
  </si>
  <si>
    <t>CHINA</t>
  </si>
  <si>
    <t>ITALIA</t>
  </si>
  <si>
    <t>IRLANDA</t>
  </si>
  <si>
    <t>LETONIA</t>
  </si>
  <si>
    <t>ROMENIA</t>
  </si>
  <si>
    <t>AUSTRIA</t>
  </si>
  <si>
    <t>ESTONIA</t>
  </si>
  <si>
    <t>REP. CHECA</t>
  </si>
  <si>
    <t>LITUANIA</t>
  </si>
  <si>
    <t>REINO UNIDO (IRLANDA DO NORTE)</t>
  </si>
  <si>
    <t>CHIPRE</t>
  </si>
  <si>
    <t>REP. ESLOVACA</t>
  </si>
  <si>
    <t>HUNGRIA</t>
  </si>
  <si>
    <t>UCRANIA</t>
  </si>
  <si>
    <t>MACAU</t>
  </si>
  <si>
    <t>MOCAMBIQUE</t>
  </si>
  <si>
    <t>COREIA DO SUL</t>
  </si>
  <si>
    <t>AUSTRALIA</t>
  </si>
  <si>
    <t>S.TOME PRINCIPE</t>
  </si>
  <si>
    <t>COLOMBIA</t>
  </si>
  <si>
    <t>ISRAEL</t>
  </si>
  <si>
    <t>CABO VERDE</t>
  </si>
  <si>
    <t>EMIRATOS ARABES</t>
  </si>
  <si>
    <t>MEXICO</t>
  </si>
  <si>
    <t>SINGAPURA</t>
  </si>
  <si>
    <t>SUAZILANDIA</t>
  </si>
  <si>
    <t>TURQUIA</t>
  </si>
  <si>
    <t>BIELORRUSSIA</t>
  </si>
  <si>
    <t>MALTA</t>
  </si>
  <si>
    <t>REP.DOMINICANA</t>
  </si>
  <si>
    <t>NIGERIA</t>
  </si>
  <si>
    <t>AFRICA DO SUL</t>
  </si>
  <si>
    <t>BULGARIA</t>
  </si>
  <si>
    <t>URUGUAI</t>
  </si>
  <si>
    <t>TAIWAN</t>
  </si>
  <si>
    <t>GANA</t>
  </si>
  <si>
    <t>ISLANDIA</t>
  </si>
  <si>
    <t>RUANDA</t>
  </si>
  <si>
    <t>GRECIA</t>
  </si>
  <si>
    <t>FILIPINAS</t>
  </si>
  <si>
    <t>MARROCOS</t>
  </si>
  <si>
    <t>ZAIRE</t>
  </si>
  <si>
    <t>GUINE EQUATORIAL</t>
  </si>
  <si>
    <t>SENEGAL</t>
  </si>
  <si>
    <t>TIMOR LESTE</t>
  </si>
  <si>
    <t>VENEZUELA</t>
  </si>
  <si>
    <t>PROV/ABAST.BORDO PT</t>
  </si>
  <si>
    <t>INDONESIA</t>
  </si>
  <si>
    <t>NOVA ZELANDIA</t>
  </si>
  <si>
    <t>HONG-KONG</t>
  </si>
  <si>
    <t>COSTA DO MARFIM</t>
  </si>
  <si>
    <t>ANDORRA</t>
  </si>
  <si>
    <t>ARGENTINA</t>
  </si>
  <si>
    <t>ESLOVENIA</t>
  </si>
  <si>
    <t>TAILANDIA</t>
  </si>
  <si>
    <t>CAZAQUISTAO</t>
  </si>
  <si>
    <t>QUENIA</t>
  </si>
  <si>
    <t>nov 22 a out 23</t>
  </si>
  <si>
    <t>nov 21 a out 22</t>
  </si>
  <si>
    <t>5 - Exportações por Tipo de produto -outubro 2023 vs outubro 2022</t>
  </si>
  <si>
    <t>7 - Evolução das Exportações de Vinho (NC 2204) por Mercado / Acondicionamento - outubro 2023 vs outubro 2022</t>
  </si>
  <si>
    <t>9 - Evolução das Exportações com Destino a uma Selecção de Mercado - outubro 2023 vs outubro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</si>
</sst>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164" formatCode="0.0%"/>
    <numFmt numFmtId="165" formatCode="0.0"/>
    <numFmt numFmtId="166" formatCode="#,##0.0"/>
  </numFmts>
  <fonts count="2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9"/>
      <name val="Symbol"/>
      <family val="1"/>
      <charset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Symbol"/>
      <family val="1"/>
      <charset val="2"/>
    </font>
    <font>
      <b/>
      <i/>
      <sz val="11"/>
      <color theme="1"/>
      <name val="Calibri"/>
      <family val="2"/>
    </font>
    <font>
      <b/>
      <sz val="12"/>
      <color rgb="FF002060"/>
      <name val="Calibri"/>
      <family val="2"/>
    </font>
    <font>
      <b/>
      <sz val="9"/>
      <color theme="0"/>
      <name val="Symbol"/>
      <family val="1"/>
      <charset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98">
    <border>
      <left/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 style="medium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0"/>
      </left>
      <right/>
      <top/>
      <bottom style="medium">
        <color theme="8" tint="-0.24994659260841701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/>
      <diagonal/>
    </border>
    <border>
      <left/>
      <right/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0"/>
      </right>
      <top style="medium">
        <color theme="8" tint="-0.24994659260841701"/>
      </top>
      <bottom style="thin">
        <color theme="0"/>
      </bottom>
      <diagonal/>
    </border>
    <border>
      <left/>
      <right/>
      <top style="medium">
        <color theme="8" tint="-0.24994659260841701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/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/>
      <bottom/>
      <diagonal/>
    </border>
    <border>
      <left style="medium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0"/>
      </right>
      <top/>
      <bottom style="medium">
        <color theme="8" tint="-0.24994659260841701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 style="medium">
        <color theme="8" tint="-0.24994659260841701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0"/>
      </right>
      <top/>
      <bottom/>
      <diagonal/>
    </border>
    <border>
      <left style="medium">
        <color theme="8" tint="-0.24994659260841701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thin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/>
      <top/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-0.24994659260841701"/>
      </left>
      <right/>
      <top style="medium">
        <color theme="8" tint="-0.24994659260841701"/>
      </top>
      <bottom/>
      <diagonal/>
    </border>
    <border>
      <left style="thin">
        <color theme="8" tint="-0.24994659260841701"/>
      </left>
      <right/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/>
      <bottom/>
      <diagonal/>
    </border>
    <border>
      <left/>
      <right style="thin">
        <color theme="8" tint="-0.24994659260841701"/>
      </right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8" tint="-0.24994659260841701"/>
      </bottom>
      <diagonal/>
    </border>
    <border>
      <left/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/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thin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367">
    <xf numFmtId="0" fontId="0" fillId="0" borderId="0" xfId="0"/>
    <xf numFmtId="0" fontId="8" fillId="0" borderId="0" xfId="0" applyFont="1"/>
    <xf numFmtId="164" fontId="0" fillId="0" borderId="0" xfId="0" applyNumberFormat="1"/>
    <xf numFmtId="0" fontId="10" fillId="0" borderId="0" xfId="0" applyFont="1"/>
    <xf numFmtId="0" fontId="11" fillId="0" borderId="0" xfId="0" applyFont="1"/>
    <xf numFmtId="0" fontId="7" fillId="0" borderId="0" xfId="1"/>
    <xf numFmtId="0" fontId="0" fillId="0" borderId="0" xfId="0" applyAlignment="1">
      <alignment vertical="top" wrapText="1"/>
    </xf>
    <xf numFmtId="0" fontId="1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8" fillId="0" borderId="6" xfId="0" applyFont="1" applyBorder="1"/>
    <xf numFmtId="0" fontId="8" fillId="0" borderId="7" xfId="0" applyFont="1" applyBorder="1"/>
    <xf numFmtId="164" fontId="8" fillId="0" borderId="7" xfId="0" applyNumberFormat="1" applyFont="1" applyBorder="1"/>
    <xf numFmtId="0" fontId="10" fillId="0" borderId="9" xfId="0" applyFont="1" applyBorder="1"/>
    <xf numFmtId="0" fontId="9" fillId="2" borderId="2" xfId="0" applyFont="1" applyFill="1" applyBorder="1" applyAlignment="1">
      <alignment horizontal="center"/>
    </xf>
    <xf numFmtId="3" fontId="8" fillId="0" borderId="6" xfId="0" applyNumberFormat="1" applyFont="1" applyBorder="1"/>
    <xf numFmtId="3" fontId="8" fillId="0" borderId="8" xfId="0" applyNumberFormat="1" applyFont="1" applyBorder="1"/>
    <xf numFmtId="3" fontId="0" fillId="0" borderId="2" xfId="0" applyNumberFormat="1" applyBorder="1"/>
    <xf numFmtId="3" fontId="0" fillId="0" borderId="1" xfId="0" applyNumberFormat="1" applyBorder="1"/>
    <xf numFmtId="3" fontId="0" fillId="0" borderId="3" xfId="0" applyNumberFormat="1" applyBorder="1"/>
    <xf numFmtId="3" fontId="0" fillId="0" borderId="5" xfId="0" applyNumberFormat="1" applyBorder="1"/>
    <xf numFmtId="0" fontId="10" fillId="0" borderId="12" xfId="0" applyFont="1" applyBorder="1"/>
    <xf numFmtId="2" fontId="8" fillId="0" borderId="3" xfId="0" applyNumberFormat="1" applyFont="1" applyBorder="1"/>
    <xf numFmtId="0" fontId="9" fillId="2" borderId="3" xfId="0" applyFont="1" applyFill="1" applyBorder="1" applyAlignment="1">
      <alignment horizontal="center"/>
    </xf>
    <xf numFmtId="6" fontId="9" fillId="2" borderId="4" xfId="0" applyNumberFormat="1" applyFont="1" applyFill="1" applyBorder="1" applyAlignment="1">
      <alignment horizontal="center"/>
    </xf>
    <xf numFmtId="2" fontId="0" fillId="0" borderId="2" xfId="0" applyNumberFormat="1" applyBorder="1"/>
    <xf numFmtId="2" fontId="0" fillId="0" borderId="0" xfId="0" applyNumberFormat="1"/>
    <xf numFmtId="2" fontId="8" fillId="0" borderId="6" xfId="0" applyNumberFormat="1" applyFont="1" applyBorder="1"/>
    <xf numFmtId="0" fontId="4" fillId="0" borderId="0" xfId="0" applyFont="1"/>
    <xf numFmtId="3" fontId="10" fillId="0" borderId="2" xfId="0" applyNumberFormat="1" applyFont="1" applyBorder="1"/>
    <xf numFmtId="0" fontId="0" fillId="0" borderId="15" xfId="0" applyBorder="1"/>
    <xf numFmtId="0" fontId="10" fillId="0" borderId="16" xfId="0" applyFont="1" applyBorder="1"/>
    <xf numFmtId="0" fontId="0" fillId="0" borderId="0" xfId="0" applyAlignment="1">
      <alignment horizontal="center"/>
    </xf>
    <xf numFmtId="0" fontId="8" fillId="0" borderId="6" xfId="0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19" xfId="0" applyNumberFormat="1" applyBorder="1"/>
    <xf numFmtId="2" fontId="0" fillId="0" borderId="2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14" fillId="0" borderId="0" xfId="0" applyFont="1"/>
    <xf numFmtId="2" fontId="8" fillId="0" borderId="12" xfId="0" applyNumberFormat="1" applyFont="1" applyBorder="1"/>
    <xf numFmtId="2" fontId="8" fillId="0" borderId="9" xfId="0" applyNumberFormat="1" applyFont="1" applyBorder="1"/>
    <xf numFmtId="164" fontId="10" fillId="0" borderId="9" xfId="0" applyNumberFormat="1" applyFont="1" applyBorder="1"/>
    <xf numFmtId="0" fontId="10" fillId="0" borderId="2" xfId="0" applyFont="1" applyBorder="1"/>
    <xf numFmtId="164" fontId="10" fillId="0" borderId="0" xfId="0" applyNumberFormat="1" applyFont="1"/>
    <xf numFmtId="0" fontId="8" fillId="0" borderId="4" xfId="0" applyFont="1" applyBorder="1"/>
    <xf numFmtId="164" fontId="5" fillId="0" borderId="18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23" xfId="0" applyNumberFormat="1" applyFont="1" applyBorder="1"/>
    <xf numFmtId="164" fontId="5" fillId="0" borderId="29" xfId="0" applyNumberFormat="1" applyFont="1" applyBorder="1"/>
    <xf numFmtId="164" fontId="5" fillId="0" borderId="17" xfId="0" applyNumberFormat="1" applyFont="1" applyBorder="1"/>
    <xf numFmtId="0" fontId="8" fillId="0" borderId="1" xfId="0" applyFont="1" applyBorder="1" applyAlignment="1">
      <alignment horizontal="center"/>
    </xf>
    <xf numFmtId="164" fontId="5" fillId="0" borderId="30" xfId="0" applyNumberFormat="1" applyFont="1" applyBorder="1"/>
    <xf numFmtId="164" fontId="5" fillId="0" borderId="32" xfId="0" applyNumberFormat="1" applyFont="1" applyBorder="1"/>
    <xf numFmtId="164" fontId="5" fillId="0" borderId="34" xfId="0" applyNumberFormat="1" applyFont="1" applyBorder="1"/>
    <xf numFmtId="164" fontId="5" fillId="0" borderId="35" xfId="0" applyNumberFormat="1" applyFont="1" applyBorder="1"/>
    <xf numFmtId="164" fontId="5" fillId="0" borderId="28" xfId="0" applyNumberFormat="1" applyFont="1" applyBorder="1"/>
    <xf numFmtId="2" fontId="8" fillId="0" borderId="4" xfId="0" applyNumberFormat="1" applyFont="1" applyBorder="1"/>
    <xf numFmtId="2" fontId="0" fillId="0" borderId="12" xfId="0" applyNumberFormat="1" applyBorder="1"/>
    <xf numFmtId="2" fontId="0" fillId="0" borderId="9" xfId="0" applyNumberFormat="1" applyBorder="1"/>
    <xf numFmtId="2" fontId="9" fillId="0" borderId="3" xfId="0" applyNumberFormat="1" applyFont="1" applyBorder="1"/>
    <xf numFmtId="164" fontId="9" fillId="0" borderId="17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0" fillId="0" borderId="9" xfId="0" applyBorder="1" applyAlignment="1">
      <alignment horizontal="left" indent="1"/>
    </xf>
    <xf numFmtId="0" fontId="0" fillId="0" borderId="9" xfId="0" applyBorder="1"/>
    <xf numFmtId="0" fontId="8" fillId="0" borderId="6" xfId="0" applyFont="1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0" xfId="0" applyAlignment="1">
      <alignment horizontal="left" indent="1"/>
    </xf>
    <xf numFmtId="0" fontId="10" fillId="0" borderId="3" xfId="0" applyFont="1" applyBorder="1"/>
    <xf numFmtId="0" fontId="0" fillId="0" borderId="4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3" fontId="0" fillId="0" borderId="12" xfId="0" applyNumberFormat="1" applyBorder="1"/>
    <xf numFmtId="3" fontId="0" fillId="0" borderId="13" xfId="0" applyNumberFormat="1" applyBorder="1"/>
    <xf numFmtId="164" fontId="5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2" fontId="9" fillId="0" borderId="10" xfId="0" applyNumberFormat="1" applyFont="1" applyBorder="1"/>
    <xf numFmtId="2" fontId="8" fillId="0" borderId="11" xfId="0" applyNumberFormat="1" applyFont="1" applyBorder="1"/>
    <xf numFmtId="164" fontId="9" fillId="0" borderId="29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27" xfId="0" applyNumberFormat="1" applyFont="1" applyBorder="1" applyAlignment="1">
      <alignment horizontal="center"/>
    </xf>
    <xf numFmtId="2" fontId="9" fillId="0" borderId="19" xfId="0" applyNumberFormat="1" applyFont="1" applyBorder="1"/>
    <xf numFmtId="2" fontId="8" fillId="0" borderId="20" xfId="0" applyNumberFormat="1" applyFont="1" applyBorder="1"/>
    <xf numFmtId="164" fontId="9" fillId="0" borderId="28" xfId="0" applyNumberFormat="1" applyFont="1" applyBorder="1" applyAlignment="1">
      <alignment horizontal="center"/>
    </xf>
    <xf numFmtId="2" fontId="8" fillId="0" borderId="22" xfId="0" applyNumberFormat="1" applyFont="1" applyBorder="1"/>
    <xf numFmtId="2" fontId="8" fillId="0" borderId="21" xfId="0" applyNumberFormat="1" applyFont="1" applyBorder="1"/>
    <xf numFmtId="164" fontId="5" fillId="0" borderId="37" xfId="0" applyNumberFormat="1" applyFont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0" fillId="0" borderId="20" xfId="0" applyBorder="1"/>
    <xf numFmtId="0" fontId="6" fillId="0" borderId="0" xfId="0" applyFont="1"/>
    <xf numFmtId="164" fontId="5" fillId="0" borderId="1" xfId="0" applyNumberFormat="1" applyFont="1" applyBorder="1"/>
    <xf numFmtId="164" fontId="0" fillId="0" borderId="42" xfId="0" applyNumberFormat="1" applyBorder="1"/>
    <xf numFmtId="0" fontId="0" fillId="0" borderId="45" xfId="0" applyBorder="1"/>
    <xf numFmtId="3" fontId="6" fillId="0" borderId="0" xfId="0" applyNumberFormat="1" applyFont="1"/>
    <xf numFmtId="0" fontId="0" fillId="0" borderId="43" xfId="0" applyBorder="1"/>
    <xf numFmtId="6" fontId="8" fillId="0" borderId="0" xfId="0" applyNumberFormat="1" applyFont="1" applyAlignment="1">
      <alignment horizontal="right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9" xfId="0" applyBorder="1"/>
    <xf numFmtId="3" fontId="0" fillId="0" borderId="20" xfId="0" applyNumberFormat="1" applyBorder="1"/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32" xfId="0" applyNumberFormat="1" applyBorder="1"/>
    <xf numFmtId="0" fontId="0" fillId="0" borderId="36" xfId="0" applyBorder="1"/>
    <xf numFmtId="3" fontId="0" fillId="0" borderId="34" xfId="0" applyNumberFormat="1" applyBorder="1"/>
    <xf numFmtId="0" fontId="0" fillId="0" borderId="34" xfId="0" applyBorder="1"/>
    <xf numFmtId="3" fontId="0" fillId="0" borderId="0" xfId="0" applyNumberFormat="1"/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4" xfId="0" applyNumberFormat="1" applyBorder="1"/>
    <xf numFmtId="4" fontId="0" fillId="0" borderId="19" xfId="0" applyNumberFormat="1" applyBorder="1"/>
    <xf numFmtId="4" fontId="0" fillId="0" borderId="2" xfId="0" applyNumberFormat="1" applyBorder="1"/>
    <xf numFmtId="4" fontId="0" fillId="0" borderId="3" xfId="0" applyNumberFormat="1" applyBorder="1"/>
    <xf numFmtId="0" fontId="9" fillId="2" borderId="38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 vertical="center"/>
    </xf>
    <xf numFmtId="0" fontId="13" fillId="2" borderId="60" xfId="0" applyFont="1" applyFill="1" applyBorder="1" applyAlignment="1">
      <alignment horizontal="center"/>
    </xf>
    <xf numFmtId="0" fontId="9" fillId="2" borderId="61" xfId="0" applyFont="1" applyFill="1" applyBorder="1" applyAlignment="1">
      <alignment horizontal="center"/>
    </xf>
    <xf numFmtId="0" fontId="9" fillId="2" borderId="62" xfId="0" applyFont="1" applyFill="1" applyBorder="1" applyAlignment="1">
      <alignment horizontal="center"/>
    </xf>
    <xf numFmtId="0" fontId="9" fillId="2" borderId="66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72" xfId="0" applyFont="1" applyFill="1" applyBorder="1" applyAlignment="1">
      <alignment horizontal="center"/>
    </xf>
    <xf numFmtId="0" fontId="9" fillId="2" borderId="75" xfId="0" applyFont="1" applyFill="1" applyBorder="1" applyAlignment="1">
      <alignment horizontal="center"/>
    </xf>
    <xf numFmtId="0" fontId="9" fillId="2" borderId="76" xfId="0" applyFont="1" applyFill="1" applyBorder="1" applyAlignment="1">
      <alignment horizontal="center"/>
    </xf>
    <xf numFmtId="0" fontId="9" fillId="2" borderId="79" xfId="0" applyFont="1" applyFill="1" applyBorder="1" applyAlignment="1">
      <alignment horizontal="center"/>
    </xf>
    <xf numFmtId="0" fontId="9" fillId="2" borderId="80" xfId="0" applyFont="1" applyFill="1" applyBorder="1" applyAlignment="1">
      <alignment horizontal="center"/>
    </xf>
    <xf numFmtId="3" fontId="0" fillId="0" borderId="24" xfId="0" applyNumberFormat="1" applyBorder="1"/>
    <xf numFmtId="3" fontId="10" fillId="0" borderId="24" xfId="0" applyNumberFormat="1" applyFont="1" applyBorder="1"/>
    <xf numFmtId="3" fontId="0" fillId="0" borderId="27" xfId="0" applyNumberFormat="1" applyBorder="1"/>
    <xf numFmtId="2" fontId="0" fillId="0" borderId="24" xfId="0" applyNumberFormat="1" applyBorder="1" applyAlignment="1">
      <alignment horizontal="center"/>
    </xf>
    <xf numFmtId="0" fontId="9" fillId="2" borderId="82" xfId="0" applyFont="1" applyFill="1" applyBorder="1" applyAlignment="1">
      <alignment horizontal="center"/>
    </xf>
    <xf numFmtId="3" fontId="8" fillId="0" borderId="31" xfId="0" applyNumberFormat="1" applyFont="1" applyBorder="1"/>
    <xf numFmtId="2" fontId="8" fillId="0" borderId="31" xfId="0" applyNumberFormat="1" applyFont="1" applyBorder="1"/>
    <xf numFmtId="3" fontId="0" fillId="0" borderId="33" xfId="0" applyNumberFormat="1" applyBorder="1"/>
    <xf numFmtId="3" fontId="8" fillId="0" borderId="31" xfId="0" applyNumberFormat="1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2" fontId="0" fillId="0" borderId="33" xfId="0" applyNumberFormat="1" applyBorder="1"/>
    <xf numFmtId="2" fontId="0" fillId="0" borderId="24" xfId="0" applyNumberFormat="1" applyBorder="1"/>
    <xf numFmtId="3" fontId="0" fillId="0" borderId="47" xfId="0" applyNumberFormat="1" applyBorder="1"/>
    <xf numFmtId="3" fontId="0" fillId="0" borderId="48" xfId="0" applyNumberFormat="1" applyBorder="1"/>
    <xf numFmtId="3" fontId="0" fillId="0" borderId="49" xfId="0" applyNumberFormat="1" applyBorder="1"/>
    <xf numFmtId="4" fontId="0" fillId="0" borderId="47" xfId="0" applyNumberFormat="1" applyBorder="1"/>
    <xf numFmtId="4" fontId="0" fillId="0" borderId="48" xfId="0" applyNumberFormat="1" applyBorder="1"/>
    <xf numFmtId="4" fontId="0" fillId="0" borderId="49" xfId="0" applyNumberFormat="1" applyBorder="1"/>
    <xf numFmtId="0" fontId="9" fillId="2" borderId="58" xfId="0" applyFont="1" applyFill="1" applyBorder="1" applyAlignment="1">
      <alignment horizontal="center"/>
    </xf>
    <xf numFmtId="0" fontId="9" fillId="2" borderId="83" xfId="0" applyFont="1" applyFill="1" applyBorder="1" applyAlignment="1">
      <alignment horizontal="center"/>
    </xf>
    <xf numFmtId="0" fontId="8" fillId="0" borderId="2" xfId="0" applyFont="1" applyBorder="1"/>
    <xf numFmtId="3" fontId="8" fillId="0" borderId="7" xfId="0" applyNumberFormat="1" applyFont="1" applyBorder="1"/>
    <xf numFmtId="3" fontId="8" fillId="0" borderId="35" xfId="0" applyNumberFormat="1" applyFont="1" applyBorder="1"/>
    <xf numFmtId="164" fontId="5" fillId="0" borderId="8" xfId="0" applyNumberFormat="1" applyFont="1" applyBorder="1"/>
    <xf numFmtId="164" fontId="5" fillId="0" borderId="14" xfId="0" applyNumberFormat="1" applyFont="1" applyBorder="1"/>
    <xf numFmtId="0" fontId="9" fillId="2" borderId="5" xfId="0" applyFont="1" applyFill="1" applyBorder="1" applyAlignment="1">
      <alignment horizontal="center"/>
    </xf>
    <xf numFmtId="3" fontId="0" fillId="0" borderId="6" xfId="0" applyNumberFormat="1" applyBorder="1"/>
    <xf numFmtId="3" fontId="0" fillId="0" borderId="84" xfId="0" applyNumberFormat="1" applyBorder="1"/>
    <xf numFmtId="3" fontId="0" fillId="0" borderId="7" xfId="0" applyNumberFormat="1" applyBorder="1"/>
    <xf numFmtId="0" fontId="0" fillId="0" borderId="7" xfId="0" applyBorder="1" applyAlignment="1">
      <alignment horizontal="center"/>
    </xf>
    <xf numFmtId="0" fontId="0" fillId="0" borderId="18" xfId="0" applyBorder="1"/>
    <xf numFmtId="4" fontId="0" fillId="0" borderId="6" xfId="0" applyNumberFormat="1" applyBorder="1"/>
    <xf numFmtId="4" fontId="0" fillId="0" borderId="84" xfId="0" applyNumberFormat="1" applyBorder="1"/>
    <xf numFmtId="0" fontId="9" fillId="2" borderId="6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0" borderId="20" xfId="0" applyFont="1" applyBorder="1"/>
    <xf numFmtId="0" fontId="10" fillId="0" borderId="14" xfId="0" applyFont="1" applyBorder="1"/>
    <xf numFmtId="0" fontId="14" fillId="0" borderId="19" xfId="0" applyFont="1" applyBorder="1"/>
    <xf numFmtId="3" fontId="10" fillId="0" borderId="19" xfId="0" applyNumberFormat="1" applyFont="1" applyBorder="1"/>
    <xf numFmtId="3" fontId="10" fillId="0" borderId="33" xfId="0" applyNumberFormat="1" applyFont="1" applyBorder="1"/>
    <xf numFmtId="164" fontId="17" fillId="0" borderId="18" xfId="0" applyNumberFormat="1" applyFont="1" applyBorder="1"/>
    <xf numFmtId="0" fontId="10" fillId="0" borderId="1" xfId="0" applyFont="1" applyBorder="1"/>
    <xf numFmtId="0" fontId="10" fillId="0" borderId="4" xfId="0" applyFont="1" applyBorder="1"/>
    <xf numFmtId="0" fontId="10" fillId="0" borderId="5" xfId="0" applyFont="1" applyBorder="1"/>
    <xf numFmtId="164" fontId="17" fillId="0" borderId="17" xfId="0" applyNumberFormat="1" applyFont="1" applyBorder="1"/>
    <xf numFmtId="2" fontId="5" fillId="0" borderId="3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7" fillId="0" borderId="27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36" xfId="0" applyNumberFormat="1" applyBorder="1"/>
    <xf numFmtId="4" fontId="0" fillId="0" borderId="32" xfId="0" applyNumberFormat="1" applyBorder="1"/>
    <xf numFmtId="4" fontId="0" fillId="0" borderId="34" xfId="0" applyNumberFormat="1" applyBorder="1"/>
    <xf numFmtId="4" fontId="0" fillId="0" borderId="35" xfId="0" applyNumberFormat="1" applyBorder="1"/>
    <xf numFmtId="4" fontId="0" fillId="0" borderId="36" xfId="0" applyNumberFormat="1" applyBorder="1"/>
    <xf numFmtId="0" fontId="5" fillId="0" borderId="6" xfId="0" applyFont="1" applyBorder="1" applyAlignment="1">
      <alignment horizontal="center"/>
    </xf>
    <xf numFmtId="3" fontId="0" fillId="0" borderId="88" xfId="0" applyNumberFormat="1" applyBorder="1"/>
    <xf numFmtId="3" fontId="0" fillId="0" borderId="89" xfId="0" applyNumberFormat="1" applyBorder="1"/>
    <xf numFmtId="3" fontId="0" fillId="0" borderId="90" xfId="0" applyNumberFormat="1" applyBorder="1"/>
    <xf numFmtId="0" fontId="8" fillId="0" borderId="0" xfId="0" applyFont="1" applyAlignment="1">
      <alignment horizontal="right"/>
    </xf>
    <xf numFmtId="164" fontId="17" fillId="0" borderId="28" xfId="0" applyNumberFormat="1" applyFont="1" applyBorder="1"/>
    <xf numFmtId="164" fontId="17" fillId="0" borderId="14" xfId="0" applyNumberFormat="1" applyFont="1" applyBorder="1"/>
    <xf numFmtId="164" fontId="17" fillId="0" borderId="5" xfId="0" applyNumberFormat="1" applyFont="1" applyBorder="1"/>
    <xf numFmtId="164" fontId="17" fillId="0" borderId="1" xfId="0" applyNumberFormat="1" applyFont="1" applyBorder="1"/>
    <xf numFmtId="3" fontId="0" fillId="0" borderId="25" xfId="0" applyNumberFormat="1" applyBorder="1"/>
    <xf numFmtId="3" fontId="10" fillId="0" borderId="15" xfId="0" applyNumberFormat="1" applyFont="1" applyBorder="1"/>
    <xf numFmtId="3" fontId="10" fillId="0" borderId="81" xfId="0" applyNumberFormat="1" applyFont="1" applyBorder="1"/>
    <xf numFmtId="3" fontId="8" fillId="0" borderId="3" xfId="0" applyNumberFormat="1" applyFont="1" applyBorder="1"/>
    <xf numFmtId="164" fontId="10" fillId="4" borderId="2" xfId="0" applyNumberFormat="1" applyFont="1" applyFill="1" applyBorder="1"/>
    <xf numFmtId="164" fontId="10" fillId="4" borderId="24" xfId="0" applyNumberFormat="1" applyFont="1" applyFill="1" applyBorder="1"/>
    <xf numFmtId="164" fontId="10" fillId="4" borderId="12" xfId="0" applyNumberFormat="1" applyFont="1" applyFill="1" applyBorder="1"/>
    <xf numFmtId="164" fontId="10" fillId="4" borderId="25" xfId="0" applyNumberFormat="1" applyFont="1" applyFill="1" applyBorder="1"/>
    <xf numFmtId="164" fontId="10" fillId="4" borderId="15" xfId="0" applyNumberFormat="1" applyFont="1" applyFill="1" applyBorder="1"/>
    <xf numFmtId="164" fontId="10" fillId="4" borderId="81" xfId="0" applyNumberFormat="1" applyFont="1" applyFill="1" applyBorder="1"/>
    <xf numFmtId="164" fontId="10" fillId="4" borderId="3" xfId="0" applyNumberFormat="1" applyFont="1" applyFill="1" applyBorder="1"/>
    <xf numFmtId="164" fontId="10" fillId="4" borderId="27" xfId="0" applyNumberFormat="1" applyFont="1" applyFill="1" applyBorder="1"/>
    <xf numFmtId="164" fontId="14" fillId="4" borderId="3" xfId="0" applyNumberFormat="1" applyFont="1" applyFill="1" applyBorder="1"/>
    <xf numFmtId="164" fontId="14" fillId="4" borderId="27" xfId="0" applyNumberFormat="1" applyFont="1" applyFill="1" applyBorder="1"/>
    <xf numFmtId="3" fontId="10" fillId="0" borderId="12" xfId="0" applyNumberFormat="1" applyFont="1" applyBorder="1"/>
    <xf numFmtId="3" fontId="10" fillId="0" borderId="25" xfId="0" applyNumberFormat="1" applyFont="1" applyBorder="1"/>
    <xf numFmtId="3" fontId="8" fillId="0" borderId="27" xfId="0" applyNumberFormat="1" applyFont="1" applyBorder="1"/>
    <xf numFmtId="164" fontId="18" fillId="4" borderId="2" xfId="0" applyNumberFormat="1" applyFont="1" applyFill="1" applyBorder="1"/>
    <xf numFmtId="164" fontId="18" fillId="4" borderId="24" xfId="0" applyNumberFormat="1" applyFont="1" applyFill="1" applyBorder="1"/>
    <xf numFmtId="164" fontId="18" fillId="4" borderId="12" xfId="0" applyNumberFormat="1" applyFont="1" applyFill="1" applyBorder="1"/>
    <xf numFmtId="164" fontId="18" fillId="4" borderId="25" xfId="0" applyNumberFormat="1" applyFont="1" applyFill="1" applyBorder="1"/>
    <xf numFmtId="164" fontId="18" fillId="4" borderId="15" xfId="0" applyNumberFormat="1" applyFont="1" applyFill="1" applyBorder="1"/>
    <xf numFmtId="164" fontId="18" fillId="4" borderId="81" xfId="0" applyNumberFormat="1" applyFont="1" applyFill="1" applyBorder="1"/>
    <xf numFmtId="164" fontId="18" fillId="4" borderId="3" xfId="0" applyNumberFormat="1" applyFont="1" applyFill="1" applyBorder="1"/>
    <xf numFmtId="164" fontId="18" fillId="4" borderId="27" xfId="0" applyNumberFormat="1" applyFont="1" applyFill="1" applyBorder="1"/>
    <xf numFmtId="164" fontId="19" fillId="4" borderId="3" xfId="0" applyNumberFormat="1" applyFont="1" applyFill="1" applyBorder="1"/>
    <xf numFmtId="164" fontId="19" fillId="4" borderId="27" xfId="0" applyNumberFormat="1" applyFont="1" applyFill="1" applyBorder="1"/>
    <xf numFmtId="2" fontId="0" fillId="0" borderId="25" xfId="0" applyNumberFormat="1" applyBorder="1" applyAlignment="1">
      <alignment horizontal="center"/>
    </xf>
    <xf numFmtId="2" fontId="0" fillId="0" borderId="10" xfId="0" applyNumberFormat="1" applyBorder="1"/>
    <xf numFmtId="2" fontId="0" fillId="0" borderId="26" xfId="0" applyNumberFormat="1" applyBorder="1" applyAlignment="1">
      <alignment horizontal="center"/>
    </xf>
    <xf numFmtId="2" fontId="0" fillId="0" borderId="3" xfId="0" applyNumberFormat="1" applyBorder="1"/>
    <xf numFmtId="2" fontId="0" fillId="0" borderId="27" xfId="0" applyNumberForma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164" fontId="14" fillId="4" borderId="7" xfId="0" applyNumberFormat="1" applyFont="1" applyFill="1" applyBorder="1"/>
    <xf numFmtId="164" fontId="14" fillId="4" borderId="31" xfId="0" applyNumberFormat="1" applyFont="1" applyFill="1" applyBorder="1"/>
    <xf numFmtId="164" fontId="10" fillId="4" borderId="19" xfId="0" applyNumberFormat="1" applyFont="1" applyFill="1" applyBorder="1"/>
    <xf numFmtId="164" fontId="10" fillId="4" borderId="33" xfId="0" applyNumberFormat="1" applyFont="1" applyFill="1" applyBorder="1"/>
    <xf numFmtId="164" fontId="10" fillId="4" borderId="0" xfId="0" applyNumberFormat="1" applyFont="1" applyFill="1"/>
    <xf numFmtId="164" fontId="18" fillId="4" borderId="0" xfId="0" applyNumberFormat="1" applyFont="1" applyFill="1"/>
    <xf numFmtId="164" fontId="10" fillId="4" borderId="4" xfId="0" applyNumberFormat="1" applyFont="1" applyFill="1" applyBorder="1"/>
    <xf numFmtId="164" fontId="10" fillId="4" borderId="20" xfId="0" applyNumberFormat="1" applyFont="1" applyFill="1" applyBorder="1"/>
    <xf numFmtId="164" fontId="14" fillId="4" borderId="6" xfId="0" applyNumberFormat="1" applyFont="1" applyFill="1" applyBorder="1" applyAlignment="1">
      <alignment horizontal="center"/>
    </xf>
    <xf numFmtId="164" fontId="14" fillId="4" borderId="31" xfId="0" applyNumberFormat="1" applyFont="1" applyFill="1" applyBorder="1" applyAlignment="1">
      <alignment horizontal="center"/>
    </xf>
    <xf numFmtId="9" fontId="14" fillId="4" borderId="7" xfId="0" applyNumberFormat="1" applyFont="1" applyFill="1" applyBorder="1"/>
    <xf numFmtId="9" fontId="14" fillId="4" borderId="31" xfId="0" applyNumberFormat="1" applyFont="1" applyFill="1" applyBorder="1"/>
    <xf numFmtId="164" fontId="14" fillId="4" borderId="6" xfId="0" applyNumberFormat="1" applyFont="1" applyFill="1" applyBorder="1"/>
    <xf numFmtId="164" fontId="18" fillId="4" borderId="33" xfId="0" applyNumberFormat="1" applyFont="1" applyFill="1" applyBorder="1"/>
    <xf numFmtId="164" fontId="19" fillId="4" borderId="7" xfId="0" applyNumberFormat="1" applyFont="1" applyFill="1" applyBorder="1"/>
    <xf numFmtId="164" fontId="19" fillId="4" borderId="31" xfId="0" applyNumberFormat="1" applyFont="1" applyFill="1" applyBorder="1"/>
    <xf numFmtId="6" fontId="9" fillId="2" borderId="5" xfId="0" applyNumberFormat="1" applyFont="1" applyFill="1" applyBorder="1" applyAlignment="1">
      <alignment horizontal="center"/>
    </xf>
    <xf numFmtId="6" fontId="9" fillId="2" borderId="61" xfId="0" applyNumberFormat="1" applyFont="1" applyFill="1" applyBorder="1" applyAlignment="1">
      <alignment horizontal="center"/>
    </xf>
    <xf numFmtId="164" fontId="10" fillId="4" borderId="32" xfId="0" applyNumberFormat="1" applyFont="1" applyFill="1" applyBorder="1"/>
    <xf numFmtId="164" fontId="10" fillId="4" borderId="34" xfId="0" applyNumberFormat="1" applyFont="1" applyFill="1" applyBorder="1"/>
    <xf numFmtId="164" fontId="10" fillId="4" borderId="36" xfId="0" applyNumberFormat="1" applyFont="1" applyFill="1" applyBorder="1"/>
    <xf numFmtId="0" fontId="9" fillId="2" borderId="92" xfId="0" applyFont="1" applyFill="1" applyBorder="1" applyAlignment="1">
      <alignment horizontal="center" vertical="center"/>
    </xf>
    <xf numFmtId="0" fontId="9" fillId="2" borderId="93" xfId="0" applyFont="1" applyFill="1" applyBorder="1" applyAlignment="1">
      <alignment horizontal="center"/>
    </xf>
    <xf numFmtId="0" fontId="9" fillId="2" borderId="94" xfId="0" applyFont="1" applyFill="1" applyBorder="1" applyAlignment="1">
      <alignment horizontal="center"/>
    </xf>
    <xf numFmtId="0" fontId="7" fillId="0" borderId="0" xfId="1" applyFill="1"/>
    <xf numFmtId="6" fontId="9" fillId="2" borderId="62" xfId="0" applyNumberFormat="1" applyFont="1" applyFill="1" applyBorder="1" applyAlignment="1">
      <alignment horizontal="center"/>
    </xf>
    <xf numFmtId="164" fontId="14" fillId="4" borderId="35" xfId="0" applyNumberFormat="1" applyFont="1" applyFill="1" applyBorder="1"/>
    <xf numFmtId="0" fontId="17" fillId="0" borderId="0" xfId="0" applyFont="1"/>
    <xf numFmtId="0" fontId="9" fillId="2" borderId="59" xfId="0" applyFont="1" applyFill="1" applyBorder="1" applyAlignment="1">
      <alignment horizontal="center"/>
    </xf>
    <xf numFmtId="165" fontId="0" fillId="0" borderId="0" xfId="0" applyNumberFormat="1"/>
    <xf numFmtId="0" fontId="9" fillId="0" borderId="52" xfId="0" applyFont="1" applyBorder="1" applyAlignment="1">
      <alignment vertical="center"/>
    </xf>
    <xf numFmtId="3" fontId="0" fillId="0" borderId="86" xfId="0" applyNumberFormat="1" applyBorder="1"/>
    <xf numFmtId="164" fontId="0" fillId="0" borderId="34" xfId="0" applyNumberFormat="1" applyBorder="1"/>
    <xf numFmtId="164" fontId="5" fillId="0" borderId="48" xfId="0" applyNumberFormat="1" applyFont="1" applyBorder="1"/>
    <xf numFmtId="164" fontId="5" fillId="0" borderId="85" xfId="0" applyNumberFormat="1" applyFont="1" applyBorder="1"/>
    <xf numFmtId="164" fontId="5" fillId="0" borderId="24" xfId="0" applyNumberFormat="1" applyFont="1" applyBorder="1"/>
    <xf numFmtId="164" fontId="5" fillId="0" borderId="49" xfId="0" applyNumberFormat="1" applyFont="1" applyBorder="1"/>
    <xf numFmtId="164" fontId="5" fillId="0" borderId="87" xfId="0" applyNumberFormat="1" applyFont="1" applyBorder="1"/>
    <xf numFmtId="164" fontId="5" fillId="0" borderId="27" xfId="0" applyNumberFormat="1" applyFont="1" applyBorder="1"/>
    <xf numFmtId="3" fontId="0" fillId="0" borderId="85" xfId="0" applyNumberFormat="1" applyBorder="1"/>
    <xf numFmtId="164" fontId="0" fillId="0" borderId="43" xfId="0" applyNumberFormat="1" applyBorder="1"/>
    <xf numFmtId="164" fontId="0" fillId="0" borderId="44" xfId="0" applyNumberFormat="1" applyBorder="1"/>
    <xf numFmtId="164" fontId="0" fillId="0" borderId="46" xfId="0" applyNumberFormat="1" applyBorder="1"/>
    <xf numFmtId="0" fontId="6" fillId="0" borderId="0" xfId="0" applyFont="1" applyAlignment="1">
      <alignment horizontal="center"/>
    </xf>
    <xf numFmtId="164" fontId="5" fillId="0" borderId="0" xfId="0" applyNumberFormat="1" applyFont="1"/>
    <xf numFmtId="164" fontId="5" fillId="0" borderId="4" xfId="0" applyNumberFormat="1" applyFont="1" applyBorder="1"/>
    <xf numFmtId="6" fontId="8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3" fillId="0" borderId="0" xfId="0" applyFont="1"/>
    <xf numFmtId="0" fontId="9" fillId="0" borderId="7" xfId="0" applyFont="1" applyBorder="1" applyAlignment="1">
      <alignment horizontal="center"/>
    </xf>
    <xf numFmtId="0" fontId="13" fillId="0" borderId="7" xfId="0" applyFont="1" applyBorder="1"/>
    <xf numFmtId="0" fontId="9" fillId="0" borderId="88" xfId="0" applyFont="1" applyBorder="1" applyAlignment="1">
      <alignment horizontal="center"/>
    </xf>
    <xf numFmtId="166" fontId="0" fillId="0" borderId="0" xfId="0" applyNumberFormat="1"/>
    <xf numFmtId="0" fontId="9" fillId="2" borderId="38" xfId="0" applyFont="1" applyFill="1" applyBorder="1" applyAlignment="1">
      <alignment horizontal="center" vertical="center" wrapText="1"/>
    </xf>
    <xf numFmtId="0" fontId="9" fillId="2" borderId="97" xfId="0" applyFont="1" applyFill="1" applyBorder="1" applyAlignment="1">
      <alignment horizontal="center" wrapText="1"/>
    </xf>
    <xf numFmtId="164" fontId="5" fillId="0" borderId="87" xfId="0" applyNumberFormat="1" applyFont="1" applyBorder="1" applyAlignment="1">
      <alignment horizontal="center"/>
    </xf>
    <xf numFmtId="0" fontId="9" fillId="2" borderId="38" xfId="0" applyFont="1" applyFill="1" applyBorder="1" applyAlignment="1">
      <alignment horizontal="center" wrapText="1"/>
    </xf>
    <xf numFmtId="0" fontId="6" fillId="0" borderId="24" xfId="0" applyFont="1" applyBorder="1"/>
    <xf numFmtId="3" fontId="0" fillId="0" borderId="31" xfId="0" applyNumberFormat="1" applyBorder="1"/>
    <xf numFmtId="4" fontId="0" fillId="0" borderId="24" xfId="0" applyNumberFormat="1" applyBorder="1"/>
    <xf numFmtId="4" fontId="0" fillId="0" borderId="33" xfId="0" applyNumberFormat="1" applyBorder="1"/>
    <xf numFmtId="3" fontId="0" fillId="0" borderId="6" xfId="0" applyNumberFormat="1" applyBorder="1" applyProtection="1">
      <protection locked="0"/>
    </xf>
    <xf numFmtId="3" fontId="0" fillId="0" borderId="84" xfId="0" applyNumberFormat="1" applyBorder="1" applyProtection="1">
      <protection locked="0"/>
    </xf>
    <xf numFmtId="3" fontId="0" fillId="0" borderId="7" xfId="0" applyNumberFormat="1" applyBorder="1" applyProtection="1">
      <protection locked="0"/>
    </xf>
    <xf numFmtId="0" fontId="15" fillId="0" borderId="0" xfId="0" applyFont="1" applyAlignment="1">
      <alignment horizontal="center"/>
    </xf>
    <xf numFmtId="0" fontId="9" fillId="2" borderId="57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9" fillId="2" borderId="58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3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95" xfId="0" applyFont="1" applyFill="1" applyBorder="1" applyAlignment="1">
      <alignment horizontal="center" vertical="center" wrapText="1"/>
    </xf>
    <xf numFmtId="0" fontId="9" fillId="2" borderId="83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/>
    </xf>
    <xf numFmtId="0" fontId="9" fillId="2" borderId="96" xfId="0" applyFont="1" applyFill="1" applyBorder="1" applyAlignment="1">
      <alignment horizontal="center" vertical="center"/>
    </xf>
    <xf numFmtId="0" fontId="9" fillId="2" borderId="74" xfId="0" applyFont="1" applyFill="1" applyBorder="1" applyAlignment="1">
      <alignment horizontal="center" vertical="center" wrapText="1"/>
    </xf>
    <xf numFmtId="0" fontId="9" fillId="2" borderId="82" xfId="0" applyFont="1" applyFill="1" applyBorder="1" applyAlignment="1">
      <alignment horizontal="center" vertical="center" wrapText="1"/>
    </xf>
    <xf numFmtId="0" fontId="9" fillId="2" borderId="73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16" fillId="2" borderId="65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/>
    </xf>
    <xf numFmtId="0" fontId="9" fillId="3" borderId="4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16" fillId="2" borderId="60" xfId="0" applyFont="1" applyFill="1" applyBorder="1" applyAlignment="1">
      <alignment horizontal="center" vertical="center" wrapText="1"/>
    </xf>
    <xf numFmtId="0" fontId="16" fillId="2" borderId="62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/>
    </xf>
    <xf numFmtId="0" fontId="9" fillId="2" borderId="64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6" fontId="9" fillId="2" borderId="19" xfId="0" applyNumberFormat="1" applyFont="1" applyFill="1" applyBorder="1" applyAlignment="1">
      <alignment horizontal="center"/>
    </xf>
    <xf numFmtId="0" fontId="9" fillId="2" borderId="67" xfId="0" applyFont="1" applyFill="1" applyBorder="1" applyAlignment="1">
      <alignment horizontal="center"/>
    </xf>
    <xf numFmtId="0" fontId="9" fillId="2" borderId="77" xfId="0" applyFont="1" applyFill="1" applyBorder="1" applyAlignment="1">
      <alignment horizontal="center"/>
    </xf>
    <xf numFmtId="0" fontId="9" fillId="2" borderId="78" xfId="0" applyFont="1" applyFill="1" applyBorder="1" applyAlignment="1">
      <alignment horizontal="center"/>
    </xf>
    <xf numFmtId="0" fontId="9" fillId="2" borderId="59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/>
    </xf>
    <xf numFmtId="0" fontId="9" fillId="2" borderId="68" xfId="0" applyFont="1" applyFill="1" applyBorder="1" applyAlignment="1">
      <alignment horizontal="center"/>
    </xf>
    <xf numFmtId="0" fontId="9" fillId="2" borderId="91" xfId="0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9" fillId="2" borderId="7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69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/>
    </xf>
    <xf numFmtId="49" fontId="9" fillId="2" borderId="19" xfId="0" applyNumberFormat="1" applyFont="1" applyFill="1" applyBorder="1" applyAlignment="1">
      <alignment horizontal="center"/>
    </xf>
    <xf numFmtId="49" fontId="9" fillId="2" borderId="20" xfId="0" applyNumberFormat="1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</cellXfs>
  <cellStyles count="3">
    <cellStyle name="Hiperligação" xfId="1" builtinId="8"/>
    <cellStyle name="Normal" xfId="0" builtinId="0"/>
    <cellStyle name="Normal 2" xfId="2" xr:uid="{00000000-0005-0000-0000-000002000000}"/>
  </cellStyles>
  <dxfs count="16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B0DA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'1'!$A$6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'1'!$B$6:$Q$6</c:f>
              <c:numCache>
                <c:formatCode>#,##0</c:formatCode>
                <c:ptCount val="16"/>
                <c:pt idx="0">
                  <c:v>595986.61599999934</c:v>
                </c:pt>
                <c:pt idx="1">
                  <c:v>575965.5770000004</c:v>
                </c:pt>
                <c:pt idx="2">
                  <c:v>544011.29100000043</c:v>
                </c:pt>
                <c:pt idx="3">
                  <c:v>614380.20499999926</c:v>
                </c:pt>
                <c:pt idx="4">
                  <c:v>656918.26000000106</c:v>
                </c:pt>
                <c:pt idx="5">
                  <c:v>703504.83500000078</c:v>
                </c:pt>
                <c:pt idx="6">
                  <c:v>720793.56200000143</c:v>
                </c:pt>
                <c:pt idx="7">
                  <c:v>726284.80299999879</c:v>
                </c:pt>
                <c:pt idx="8">
                  <c:v>735533.90500000014</c:v>
                </c:pt>
                <c:pt idx="9">
                  <c:v>723973.625</c:v>
                </c:pt>
                <c:pt idx="10">
                  <c:v>778040.99999999534</c:v>
                </c:pt>
                <c:pt idx="11">
                  <c:v>800341.53700000001</c:v>
                </c:pt>
                <c:pt idx="12">
                  <c:v>819402.33799999987</c:v>
                </c:pt>
                <c:pt idx="13">
                  <c:v>856189.67600000137</c:v>
                </c:pt>
                <c:pt idx="14">
                  <c:v>925952.67900000024</c:v>
                </c:pt>
                <c:pt idx="15">
                  <c:v>938781.55699999968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C-486A-9B1D-D8DD0E339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84352"/>
        <c:axId val="39690240"/>
      </c:barChart>
      <c:catAx>
        <c:axId val="39684352"/>
        <c:scaling>
          <c:orientation val="minMax"/>
        </c:scaling>
        <c:delete val="1"/>
        <c:axPos val="b"/>
        <c:majorTickMark val="out"/>
        <c:minorTickMark val="none"/>
        <c:tickLblPos val="nextTo"/>
        <c:crossAx val="39690240"/>
        <c:crosses val="autoZero"/>
        <c:auto val="1"/>
        <c:lblAlgn val="ctr"/>
        <c:lblOffset val="100"/>
        <c:noMultiLvlLbl val="0"/>
      </c:catAx>
      <c:valAx>
        <c:axId val="3969024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9684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0.15259236826165959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'1'!$A$30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'1'!$B$30:$Q$30</c:f>
              <c:numCache>
                <c:formatCode>#,##0</c:formatCode>
                <c:ptCount val="16"/>
                <c:pt idx="0">
                  <c:v>575.60500000000002</c:v>
                </c:pt>
                <c:pt idx="1">
                  <c:v>741.03499999999963</c:v>
                </c:pt>
                <c:pt idx="2">
                  <c:v>1388.8809999999992</c:v>
                </c:pt>
                <c:pt idx="3">
                  <c:v>899.43600000000015</c:v>
                </c:pt>
                <c:pt idx="4">
                  <c:v>1170.3490000000002</c:v>
                </c:pt>
                <c:pt idx="5">
                  <c:v>1022.7370000000001</c:v>
                </c:pt>
                <c:pt idx="6">
                  <c:v>1030.066</c:v>
                </c:pt>
                <c:pt idx="7">
                  <c:v>1010.02</c:v>
                </c:pt>
                <c:pt idx="8">
                  <c:v>1183.202</c:v>
                </c:pt>
                <c:pt idx="9">
                  <c:v>1121.55</c:v>
                </c:pt>
                <c:pt idx="10">
                  <c:v>1027.2</c:v>
                </c:pt>
                <c:pt idx="11">
                  <c:v>1322.664</c:v>
                </c:pt>
                <c:pt idx="12">
                  <c:v>1463.875</c:v>
                </c:pt>
                <c:pt idx="13">
                  <c:v>1908.0899999999986</c:v>
                </c:pt>
                <c:pt idx="14">
                  <c:v>2403.679000000001</c:v>
                </c:pt>
                <c:pt idx="15">
                  <c:v>2787.6490000000008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6-4AFD-80B9-D3A3938BB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39392"/>
        <c:axId val="72940928"/>
      </c:barChart>
      <c:catAx>
        <c:axId val="7293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40928"/>
        <c:crosses val="autoZero"/>
        <c:auto val="1"/>
        <c:lblAlgn val="ctr"/>
        <c:lblOffset val="100"/>
        <c:noMultiLvlLbl val="0"/>
      </c:catAx>
      <c:valAx>
        <c:axId val="7294092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39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'1'!$A$32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'1'!$B$32:$Q$32</c:f>
              <c:numCache>
                <c:formatCode>#,##0</c:formatCode>
                <c:ptCount val="16"/>
                <c:pt idx="0">
                  <c:v>203117.0239999998</c:v>
                </c:pt>
                <c:pt idx="1">
                  <c:v>204244.86400000018</c:v>
                </c:pt>
                <c:pt idx="2">
                  <c:v>198400.41200000027</c:v>
                </c:pt>
                <c:pt idx="3">
                  <c:v>227324.11700000009</c:v>
                </c:pt>
                <c:pt idx="4">
                  <c:v>264760.33899999998</c:v>
                </c:pt>
                <c:pt idx="5">
                  <c:v>296419.00400000002</c:v>
                </c:pt>
                <c:pt idx="6">
                  <c:v>312165.44199999998</c:v>
                </c:pt>
                <c:pt idx="7">
                  <c:v>318321.61400000006</c:v>
                </c:pt>
                <c:pt idx="8">
                  <c:v>312463.31199999998</c:v>
                </c:pt>
                <c:pt idx="9">
                  <c:v>291587.27400000009</c:v>
                </c:pt>
                <c:pt idx="10">
                  <c:v>334649.34799999959</c:v>
                </c:pt>
                <c:pt idx="11">
                  <c:v>344816.77799999999</c:v>
                </c:pt>
                <c:pt idx="12">
                  <c:v>363008.511</c:v>
                </c:pt>
                <c:pt idx="13">
                  <c:v>460327.44400000002</c:v>
                </c:pt>
                <c:pt idx="14">
                  <c:v>495580.34200000018</c:v>
                </c:pt>
                <c:pt idx="15">
                  <c:v>518438.1660000002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2-49FD-A510-D3605B985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52448"/>
        <c:axId val="72974720"/>
      </c:barChart>
      <c:catAx>
        <c:axId val="72952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74720"/>
        <c:crosses val="autoZero"/>
        <c:auto val="1"/>
        <c:lblAlgn val="ctr"/>
        <c:lblOffset val="100"/>
        <c:noMultiLvlLbl val="0"/>
      </c:catAx>
      <c:valAx>
        <c:axId val="7297472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52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D6-45A0-BF27-58C6CF842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94176"/>
        <c:axId val="72995968"/>
      </c:lineChart>
      <c:catAx>
        <c:axId val="72994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95968"/>
        <c:crosses val="autoZero"/>
        <c:auto val="1"/>
        <c:lblAlgn val="ctr"/>
        <c:lblOffset val="100"/>
        <c:noMultiLvlLbl val="0"/>
      </c:catAx>
      <c:valAx>
        <c:axId val="729959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994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81660104986879E-2"/>
          <c:y val="0.1581353248625243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'1'!$A$8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'1'!$B$8:$Q$8</c:f>
              <c:numCache>
                <c:formatCode>#,##0</c:formatCode>
                <c:ptCount val="16"/>
                <c:pt idx="0">
                  <c:v>63256.660999999986</c:v>
                </c:pt>
                <c:pt idx="1">
                  <c:v>80362.627999999997</c:v>
                </c:pt>
                <c:pt idx="2">
                  <c:v>79098.747999999992</c:v>
                </c:pt>
                <c:pt idx="3">
                  <c:v>89493.365000000005</c:v>
                </c:pt>
                <c:pt idx="4">
                  <c:v>81914.569000000003</c:v>
                </c:pt>
                <c:pt idx="5">
                  <c:v>86371.3</c:v>
                </c:pt>
                <c:pt idx="6">
                  <c:v>122399.001</c:v>
                </c:pt>
                <c:pt idx="7">
                  <c:v>125153.99099999999</c:v>
                </c:pt>
                <c:pt idx="8">
                  <c:v>116754.90900000001</c:v>
                </c:pt>
                <c:pt idx="9">
                  <c:v>110190.53600000002</c:v>
                </c:pt>
                <c:pt idx="10">
                  <c:v>137205.92600000018</c:v>
                </c:pt>
                <c:pt idx="11">
                  <c:v>154727.05100000001</c:v>
                </c:pt>
                <c:pt idx="12">
                  <c:v>169208.33799999999</c:v>
                </c:pt>
                <c:pt idx="13">
                  <c:v>166254.71299999979</c:v>
                </c:pt>
                <c:pt idx="14">
                  <c:v>167736.79199999999</c:v>
                </c:pt>
                <c:pt idx="15">
                  <c:v>197368.76900000003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1-4749-85EC-557F8F1F9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01504"/>
        <c:axId val="71389952"/>
      </c:barChart>
      <c:catAx>
        <c:axId val="39701504"/>
        <c:scaling>
          <c:orientation val="minMax"/>
        </c:scaling>
        <c:delete val="1"/>
        <c:axPos val="b"/>
        <c:majorTickMark val="out"/>
        <c:minorTickMark val="none"/>
        <c:tickLblPos val="nextTo"/>
        <c:crossAx val="71389952"/>
        <c:crosses val="autoZero"/>
        <c:auto val="1"/>
        <c:lblAlgn val="ctr"/>
        <c:lblOffset val="100"/>
        <c:noMultiLvlLbl val="0"/>
      </c:catAx>
      <c:valAx>
        <c:axId val="7138995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9701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'1'!$A$10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'1'!$B$10:$Q$10</c:f>
              <c:numCache>
                <c:formatCode>#,##0</c:formatCode>
                <c:ptCount val="16"/>
                <c:pt idx="0">
                  <c:v>532729.95499999938</c:v>
                </c:pt>
                <c:pt idx="1">
                  <c:v>495602.94900000037</c:v>
                </c:pt>
                <c:pt idx="2">
                  <c:v>464912.54300000041</c:v>
                </c:pt>
                <c:pt idx="3">
                  <c:v>524886.83999999927</c:v>
                </c:pt>
                <c:pt idx="4">
                  <c:v>575003.69100000104</c:v>
                </c:pt>
                <c:pt idx="5">
                  <c:v>617133.53500000073</c:v>
                </c:pt>
                <c:pt idx="6">
                  <c:v>598394.56100000138</c:v>
                </c:pt>
                <c:pt idx="7">
                  <c:v>601130.81199999875</c:v>
                </c:pt>
                <c:pt idx="8">
                  <c:v>618778.99600000016</c:v>
                </c:pt>
                <c:pt idx="9">
                  <c:v>613783.08899999992</c:v>
                </c:pt>
                <c:pt idx="10">
                  <c:v>640835.07399999513</c:v>
                </c:pt>
                <c:pt idx="11">
                  <c:v>645614.48600000003</c:v>
                </c:pt>
                <c:pt idx="12">
                  <c:v>650193.99999999988</c:v>
                </c:pt>
                <c:pt idx="13">
                  <c:v>689934.96300000162</c:v>
                </c:pt>
                <c:pt idx="14">
                  <c:v>758215.88700000022</c:v>
                </c:pt>
                <c:pt idx="15">
                  <c:v>741412.78799999971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B-478F-A562-6183FD33D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73568"/>
        <c:axId val="40175104"/>
      </c:barChart>
      <c:catAx>
        <c:axId val="40173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175104"/>
        <c:crosses val="autoZero"/>
        <c:auto val="1"/>
        <c:lblAlgn val="ctr"/>
        <c:lblOffset val="100"/>
        <c:noMultiLvlLbl val="0"/>
      </c:catAx>
      <c:valAx>
        <c:axId val="401751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0173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F-4D8B-AB7E-83867EB8A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198912"/>
        <c:axId val="40200448"/>
      </c:lineChart>
      <c:catAx>
        <c:axId val="40198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00448"/>
        <c:crosses val="autoZero"/>
        <c:auto val="1"/>
        <c:lblAlgn val="ctr"/>
        <c:lblOffset val="100"/>
        <c:noMultiLvlLbl val="0"/>
      </c:catAx>
      <c:valAx>
        <c:axId val="402004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0198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'1'!$A$17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'1'!$B$17:$Q$17</c:f>
              <c:numCache>
                <c:formatCode>#,##0</c:formatCode>
                <c:ptCount val="16"/>
                <c:pt idx="0">
                  <c:v>392293.98699999956</c:v>
                </c:pt>
                <c:pt idx="1">
                  <c:v>370979.67800000019</c:v>
                </c:pt>
                <c:pt idx="2">
                  <c:v>344221.9980000002</c:v>
                </c:pt>
                <c:pt idx="3">
                  <c:v>386156.65199999994</c:v>
                </c:pt>
                <c:pt idx="4">
                  <c:v>390987.57200000004</c:v>
                </c:pt>
                <c:pt idx="5">
                  <c:v>406063.09400000004</c:v>
                </c:pt>
                <c:pt idx="6">
                  <c:v>407598.05399999983</c:v>
                </c:pt>
                <c:pt idx="7">
                  <c:v>406953.16900000011</c:v>
                </c:pt>
                <c:pt idx="8">
                  <c:v>421887.39099999977</c:v>
                </c:pt>
                <c:pt idx="9">
                  <c:v>431264.80099999998</c:v>
                </c:pt>
                <c:pt idx="10">
                  <c:v>442364.451999999</c:v>
                </c:pt>
                <c:pt idx="11">
                  <c:v>454202.09499999997</c:v>
                </c:pt>
                <c:pt idx="12">
                  <c:v>454929.95199999987</c:v>
                </c:pt>
                <c:pt idx="13">
                  <c:v>393954.14199999906</c:v>
                </c:pt>
                <c:pt idx="14">
                  <c:v>427968.65799999994</c:v>
                </c:pt>
                <c:pt idx="15">
                  <c:v>417555.74200000014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73-4D58-8058-CE2B5B7A7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17600"/>
        <c:axId val="40231680"/>
      </c:barChart>
      <c:catAx>
        <c:axId val="4021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31680"/>
        <c:crosses val="autoZero"/>
        <c:auto val="1"/>
        <c:lblAlgn val="ctr"/>
        <c:lblOffset val="100"/>
        <c:noMultiLvlLbl val="0"/>
      </c:catAx>
      <c:valAx>
        <c:axId val="4023168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021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'1'!$A$19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'1'!$B$19:$Q$19</c:f>
              <c:numCache>
                <c:formatCode>#,##0</c:formatCode>
                <c:ptCount val="16"/>
                <c:pt idx="0">
                  <c:v>62681.055999999982</c:v>
                </c:pt>
                <c:pt idx="1">
                  <c:v>79621.592999999993</c:v>
                </c:pt>
                <c:pt idx="2">
                  <c:v>77709.866999999998</c:v>
                </c:pt>
                <c:pt idx="3">
                  <c:v>88593.928999999989</c:v>
                </c:pt>
                <c:pt idx="4">
                  <c:v>80744.22</c:v>
                </c:pt>
                <c:pt idx="5">
                  <c:v>85348.562999999995</c:v>
                </c:pt>
                <c:pt idx="6">
                  <c:v>121368.935</c:v>
                </c:pt>
                <c:pt idx="7">
                  <c:v>124143.97100000001</c:v>
                </c:pt>
                <c:pt idx="8">
                  <c:v>115571.70700000001</c:v>
                </c:pt>
                <c:pt idx="9">
                  <c:v>109068.98599999999</c:v>
                </c:pt>
                <c:pt idx="10">
                  <c:v>136178.72600000011</c:v>
                </c:pt>
                <c:pt idx="11">
                  <c:v>153404.38699999999</c:v>
                </c:pt>
                <c:pt idx="12">
                  <c:v>167744.46300000002</c:v>
                </c:pt>
                <c:pt idx="13">
                  <c:v>164346.62300000008</c:v>
                </c:pt>
                <c:pt idx="14">
                  <c:v>165333.11300000001</c:v>
                </c:pt>
                <c:pt idx="15">
                  <c:v>194581.12000000002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39-4F86-89CE-F581F2BDE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23168"/>
        <c:axId val="72824704"/>
      </c:barChart>
      <c:catAx>
        <c:axId val="72823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24704"/>
        <c:crosses val="autoZero"/>
        <c:auto val="1"/>
        <c:lblAlgn val="ctr"/>
        <c:lblOffset val="100"/>
        <c:noMultiLvlLbl val="0"/>
      </c:catAx>
      <c:valAx>
        <c:axId val="728247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823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61499343832021"/>
          <c:y val="7.6990376202974642E-3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'1'!$A$21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'1'!$B$21:$Q$21</c:f>
              <c:numCache>
                <c:formatCode>#,##0</c:formatCode>
                <c:ptCount val="16"/>
                <c:pt idx="0">
                  <c:v>329612.93099999957</c:v>
                </c:pt>
                <c:pt idx="1">
                  <c:v>291358.0850000002</c:v>
                </c:pt>
                <c:pt idx="2">
                  <c:v>266512.13100000017</c:v>
                </c:pt>
                <c:pt idx="3">
                  <c:v>297562.72299999994</c:v>
                </c:pt>
                <c:pt idx="4">
                  <c:v>310243.35200000007</c:v>
                </c:pt>
                <c:pt idx="5">
                  <c:v>320714.53100000008</c:v>
                </c:pt>
                <c:pt idx="6">
                  <c:v>286229.11899999983</c:v>
                </c:pt>
                <c:pt idx="7">
                  <c:v>282809.19800000009</c:v>
                </c:pt>
                <c:pt idx="8">
                  <c:v>306315.68399999978</c:v>
                </c:pt>
                <c:pt idx="9">
                  <c:v>322195.815</c:v>
                </c:pt>
                <c:pt idx="10">
                  <c:v>306185.72599999886</c:v>
                </c:pt>
                <c:pt idx="11">
                  <c:v>300797.70799999998</c:v>
                </c:pt>
                <c:pt idx="12">
                  <c:v>287185.48899999983</c:v>
                </c:pt>
                <c:pt idx="13">
                  <c:v>229607.51899999898</c:v>
                </c:pt>
                <c:pt idx="14">
                  <c:v>262635.54499999993</c:v>
                </c:pt>
                <c:pt idx="15">
                  <c:v>222974.62200000012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4-4EF9-B2B1-A05657E36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30336"/>
        <c:axId val="72860800"/>
      </c:barChart>
      <c:catAx>
        <c:axId val="72830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60800"/>
        <c:crosses val="autoZero"/>
        <c:auto val="1"/>
        <c:lblAlgn val="ctr"/>
        <c:lblOffset val="100"/>
        <c:noMultiLvlLbl val="0"/>
      </c:catAx>
      <c:valAx>
        <c:axId val="728608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830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D-49E5-9394-C632C286A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892800"/>
        <c:axId val="72894336"/>
      </c:lineChart>
      <c:catAx>
        <c:axId val="72892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94336"/>
        <c:crosses val="autoZero"/>
        <c:auto val="1"/>
        <c:lblAlgn val="ctr"/>
        <c:lblOffset val="100"/>
        <c:noMultiLvlLbl val="0"/>
      </c:catAx>
      <c:valAx>
        <c:axId val="728943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892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'1'!$A$28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'1'!$B$28:$Q$28</c:f>
              <c:numCache>
                <c:formatCode>#,##0</c:formatCode>
                <c:ptCount val="16"/>
                <c:pt idx="0">
                  <c:v>203692.62899999981</c:v>
                </c:pt>
                <c:pt idx="1">
                  <c:v>204985.89900000018</c:v>
                </c:pt>
                <c:pt idx="2">
                  <c:v>199789.29300000027</c:v>
                </c:pt>
                <c:pt idx="3">
                  <c:v>228223.55300000007</c:v>
                </c:pt>
                <c:pt idx="4">
                  <c:v>265930.68799999997</c:v>
                </c:pt>
                <c:pt idx="5">
                  <c:v>297441.74100000004</c:v>
                </c:pt>
                <c:pt idx="6">
                  <c:v>313195.50799999997</c:v>
                </c:pt>
                <c:pt idx="7">
                  <c:v>319331.63400000008</c:v>
                </c:pt>
                <c:pt idx="8">
                  <c:v>313646.51399999997</c:v>
                </c:pt>
                <c:pt idx="9">
                  <c:v>292708.82400000008</c:v>
                </c:pt>
                <c:pt idx="10">
                  <c:v>335676.5479999996</c:v>
                </c:pt>
                <c:pt idx="11">
                  <c:v>346139.44199999998</c:v>
                </c:pt>
                <c:pt idx="12">
                  <c:v>364472.386</c:v>
                </c:pt>
                <c:pt idx="13">
                  <c:v>462235.53400000004</c:v>
                </c:pt>
                <c:pt idx="14">
                  <c:v>497984.02100000018</c:v>
                </c:pt>
                <c:pt idx="15">
                  <c:v>521225.81500000018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16-4DBD-8C1C-C20B41F0D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14048"/>
        <c:axId val="72915584"/>
      </c:barChart>
      <c:catAx>
        <c:axId val="72914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15584"/>
        <c:crosses val="autoZero"/>
        <c:auto val="1"/>
        <c:lblAlgn val="ctr"/>
        <c:lblOffset val="100"/>
        <c:noMultiLvlLbl val="0"/>
      </c:catAx>
      <c:valAx>
        <c:axId val="729155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14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4</xdr:col>
      <xdr:colOff>38100</xdr:colOff>
      <xdr:row>4</xdr:row>
      <xdr:rowOff>76200</xdr:rowOff>
    </xdr:to>
    <xdr:pic>
      <xdr:nvPicPr>
        <xdr:cNvPr id="1145" name="Imagem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866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5</xdr:row>
      <xdr:rowOff>76200</xdr:rowOff>
    </xdr:from>
    <xdr:to>
      <xdr:col>18</xdr:col>
      <xdr:colOff>57150</xdr:colOff>
      <xdr:row>6</xdr:row>
      <xdr:rowOff>257175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B69929F-F374-470C-8CBD-86A2A53E82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76200</xdr:colOff>
      <xdr:row>7</xdr:row>
      <xdr:rowOff>0</xdr:rowOff>
    </xdr:from>
    <xdr:to>
      <xdr:col>18</xdr:col>
      <xdr:colOff>57150</xdr:colOff>
      <xdr:row>8</xdr:row>
      <xdr:rowOff>200025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4CB0ADC-C97B-4B74-982A-3EA1AA7A7A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76200</xdr:colOff>
      <xdr:row>9</xdr:row>
      <xdr:rowOff>0</xdr:rowOff>
    </xdr:from>
    <xdr:to>
      <xdr:col>18</xdr:col>
      <xdr:colOff>57150</xdr:colOff>
      <xdr:row>10</xdr:row>
      <xdr:rowOff>257175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9E1795A-CEB1-4788-B789-6586EA0ABC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1219200</xdr:colOff>
      <xdr:row>12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E7F7E0A-90E1-420B-899E-F703908F52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0</xdr:colOff>
      <xdr:row>16</xdr:row>
      <xdr:rowOff>28575</xdr:rowOff>
    </xdr:from>
    <xdr:to>
      <xdr:col>17</xdr:col>
      <xdr:colOff>1219200</xdr:colOff>
      <xdr:row>17</xdr:row>
      <xdr:rowOff>219075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21492C3-8B38-4C36-AFFE-BF782D2251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18</xdr:row>
      <xdr:rowOff>76200</xdr:rowOff>
    </xdr:from>
    <xdr:to>
      <xdr:col>17</xdr:col>
      <xdr:colOff>1219200</xdr:colOff>
      <xdr:row>19</xdr:row>
      <xdr:rowOff>276225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C5CEC65-0766-4AF7-A021-F3B1C7EC3F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1219200</xdr:colOff>
      <xdr:row>21</xdr:row>
      <xdr:rowOff>247650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4EA0E977-5600-469E-A2BC-444800150C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22</xdr:row>
      <xdr:rowOff>0</xdr:rowOff>
    </xdr:from>
    <xdr:to>
      <xdr:col>17</xdr:col>
      <xdr:colOff>1219200</xdr:colOff>
      <xdr:row>23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1A93C7A6-C639-4FDF-85F7-D7A5B7BC32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47625</xdr:colOff>
      <xdr:row>27</xdr:row>
      <xdr:rowOff>104775</xdr:rowOff>
    </xdr:from>
    <xdr:to>
      <xdr:col>18</xdr:col>
      <xdr:colOff>28575</xdr:colOff>
      <xdr:row>28</xdr:row>
      <xdr:rowOff>228600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758C8290-FC42-42D1-8A94-9B2832EB47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47625</xdr:colOff>
      <xdr:row>28</xdr:row>
      <xdr:rowOff>352424</xdr:rowOff>
    </xdr:from>
    <xdr:to>
      <xdr:col>18</xdr:col>
      <xdr:colOff>28575</xdr:colOff>
      <xdr:row>30</xdr:row>
      <xdr:rowOff>266699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EF597CB4-2EFF-4282-9186-E2080CEE8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57150</xdr:colOff>
      <xdr:row>31</xdr:row>
      <xdr:rowOff>95250</xdr:rowOff>
    </xdr:from>
    <xdr:to>
      <xdr:col>18</xdr:col>
      <xdr:colOff>38100</xdr:colOff>
      <xdr:row>32</xdr:row>
      <xdr:rowOff>228600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A31136BB-C5F0-4F52-8D10-1E129B548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33</xdr:row>
      <xdr:rowOff>0</xdr:rowOff>
    </xdr:from>
    <xdr:to>
      <xdr:col>17</xdr:col>
      <xdr:colOff>1219200</xdr:colOff>
      <xdr:row>34</xdr:row>
      <xdr:rowOff>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4101E881-33F7-4830-9ED6-50F3C0262D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2\cachos\Users\mjoao%20lima\Documents\COM&#201;RCIO%20EXTERNO\S&#237;ntese%20Estatistica\75.%20Novembro%202019\Sintese%20Estatistica%20Novembr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2\cachos\Users\MJL\Dropbox\IVV\S&#237;ntese%20Estatistica\Mar&#231;o%202013\Sintese%20Estatistica%20Jan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1 (2)"/>
    </sheetNames>
    <sheetDataSet>
      <sheetData sheetId="0"/>
      <sheetData sheetId="1"/>
      <sheetData sheetId="2">
        <row r="6">
          <cell r="A6" t="str">
            <v>Exportações (1)</v>
          </cell>
        </row>
      </sheetData>
      <sheetData sheetId="3">
        <row r="7">
          <cell r="T7">
            <v>44866.651000000042</v>
          </cell>
        </row>
        <row r="8">
          <cell r="T8">
            <v>46937.144999999968</v>
          </cell>
        </row>
        <row r="9">
          <cell r="T9">
            <v>62257.105999999985</v>
          </cell>
        </row>
        <row r="10">
          <cell r="T10">
            <v>62171.204999999944</v>
          </cell>
        </row>
        <row r="11">
          <cell r="T11">
            <v>55267.650999999962</v>
          </cell>
        </row>
        <row r="12">
          <cell r="T12">
            <v>56091.163000000008</v>
          </cell>
        </row>
        <row r="13">
          <cell r="T13">
            <v>69013.110000000117</v>
          </cell>
        </row>
        <row r="14">
          <cell r="T14">
            <v>45062.92500000001</v>
          </cell>
        </row>
        <row r="15">
          <cell r="T15">
            <v>70793.574000000022</v>
          </cell>
        </row>
        <row r="16">
          <cell r="T16">
            <v>82030.592000000048</v>
          </cell>
        </row>
        <row r="17">
          <cell r="T17">
            <v>82936.982000000047</v>
          </cell>
        </row>
        <row r="18">
          <cell r="T18">
            <v>58105.801000000007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 refreshError="1"/>
      <sheetData sheetId="1" refreshError="1"/>
      <sheetData sheetId="2">
        <row r="5">
          <cell r="B5">
            <v>2007</v>
          </cell>
          <cell r="C5">
            <v>2008</v>
          </cell>
          <cell r="D5">
            <v>2009</v>
          </cell>
          <cell r="E5">
            <v>2010</v>
          </cell>
          <cell r="F5">
            <v>2011</v>
          </cell>
        </row>
        <row r="12">
          <cell r="A12" t="str">
            <v>Cobertura [ (1) / (2) ]</v>
          </cell>
          <cell r="B12">
            <v>9.4217210737695982</v>
          </cell>
          <cell r="C12">
            <v>7.1670824030294336</v>
          </cell>
          <cell r="D12">
            <v>6.8776220200097287</v>
          </cell>
          <cell r="E12">
            <v>6.8650922333739492</v>
          </cell>
          <cell r="F12">
            <v>7.8787262635609423</v>
          </cell>
        </row>
      </sheetData>
      <sheetData sheetId="3">
        <row r="5">
          <cell r="AD5">
            <v>2011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B2:K60"/>
  <sheetViews>
    <sheetView showGridLines="0" showRowColHeaders="0" tabSelected="1" zoomScaleNormal="100" workbookViewId="0">
      <selection activeCell="B27" sqref="B27"/>
    </sheetView>
  </sheetViews>
  <sheetFormatPr defaultRowHeight="15" x14ac:dyDescent="0.25"/>
  <cols>
    <col min="1" max="1" width="3.140625" customWidth="1"/>
  </cols>
  <sheetData>
    <row r="2" spans="2:11" ht="15.75" x14ac:dyDescent="0.25">
      <c r="E2" s="308" t="s">
        <v>25</v>
      </c>
      <c r="F2" s="308"/>
      <c r="G2" s="308"/>
      <c r="H2" s="308"/>
      <c r="I2" s="308"/>
      <c r="J2" s="308"/>
      <c r="K2" s="308"/>
    </row>
    <row r="3" spans="2:11" ht="15.75" x14ac:dyDescent="0.25">
      <c r="E3" s="308" t="s">
        <v>153</v>
      </c>
      <c r="F3" s="308"/>
      <c r="G3" s="308"/>
      <c r="H3" s="308"/>
      <c r="I3" s="308"/>
      <c r="J3" s="308"/>
      <c r="K3" s="308"/>
    </row>
    <row r="7" spans="2:11" ht="15.95" customHeight="1" x14ac:dyDescent="0.25"/>
    <row r="8" spans="2:11" ht="15.95" customHeight="1" x14ac:dyDescent="0.25">
      <c r="B8" s="5" t="s">
        <v>26</v>
      </c>
      <c r="C8" s="5"/>
    </row>
    <row r="9" spans="2:11" ht="15.95" customHeight="1" x14ac:dyDescent="0.25"/>
    <row r="10" spans="2:11" ht="15.95" customHeight="1" x14ac:dyDescent="0.25">
      <c r="B10" s="5" t="s">
        <v>102</v>
      </c>
      <c r="G10" t="s">
        <v>91</v>
      </c>
    </row>
    <row r="11" spans="2:11" ht="15.95" customHeight="1" x14ac:dyDescent="0.25"/>
    <row r="12" spans="2:11" ht="15.95" customHeight="1" x14ac:dyDescent="0.25">
      <c r="B12" s="5" t="s">
        <v>98</v>
      </c>
    </row>
    <row r="13" spans="2:11" ht="15.95" customHeight="1" x14ac:dyDescent="0.25">
      <c r="B13" s="5"/>
      <c r="C13" s="5"/>
      <c r="D13" s="5"/>
      <c r="E13" s="5"/>
      <c r="F13" s="5"/>
      <c r="G13" s="5"/>
    </row>
    <row r="14" spans="2:11" ht="15.95" customHeight="1" x14ac:dyDescent="0.25">
      <c r="B14" s="5" t="s">
        <v>97</v>
      </c>
      <c r="C14" s="5"/>
      <c r="D14" s="5"/>
      <c r="E14" s="5"/>
      <c r="F14" s="5"/>
      <c r="G14" s="5"/>
    </row>
    <row r="15" spans="2:11" ht="15.95" customHeight="1" x14ac:dyDescent="0.25"/>
    <row r="16" spans="2:11" ht="15.95" customHeight="1" x14ac:dyDescent="0.25">
      <c r="B16" s="5" t="s">
        <v>101</v>
      </c>
    </row>
    <row r="17" spans="2:8" ht="15.95" customHeight="1" x14ac:dyDescent="0.25">
      <c r="B17" s="5"/>
    </row>
    <row r="18" spans="2:8" ht="15.95" customHeight="1" x14ac:dyDescent="0.25">
      <c r="B18" s="5" t="s">
        <v>238</v>
      </c>
    </row>
    <row r="19" spans="2:8" ht="15.95" customHeight="1" x14ac:dyDescent="0.25">
      <c r="B19" s="5"/>
    </row>
    <row r="20" spans="2:8" ht="15.95" customHeight="1" x14ac:dyDescent="0.25">
      <c r="B20" s="267" t="s">
        <v>107</v>
      </c>
    </row>
    <row r="21" spans="2:8" ht="15.95" customHeight="1" x14ac:dyDescent="0.25">
      <c r="B21" s="5"/>
    </row>
    <row r="22" spans="2:8" ht="15.95" customHeight="1" x14ac:dyDescent="0.25">
      <c r="B22" s="5" t="s">
        <v>239</v>
      </c>
    </row>
    <row r="23" spans="2:8" ht="15.95" customHeight="1" x14ac:dyDescent="0.25"/>
    <row r="24" spans="2:8" ht="15.95" customHeight="1" x14ac:dyDescent="0.25">
      <c r="B24" s="267" t="s">
        <v>108</v>
      </c>
    </row>
    <row r="25" spans="2:8" ht="15.95" customHeight="1" x14ac:dyDescent="0.25"/>
    <row r="26" spans="2:8" ht="15.95" customHeight="1" x14ac:dyDescent="0.25">
      <c r="B26" s="267" t="s">
        <v>240</v>
      </c>
    </row>
    <row r="27" spans="2:8" ht="15.95" customHeight="1" x14ac:dyDescent="0.25">
      <c r="B27" s="5"/>
      <c r="C27" s="5"/>
      <c r="D27" s="5"/>
      <c r="E27" s="5"/>
      <c r="F27" s="5"/>
      <c r="G27" s="5"/>
      <c r="H27" s="5"/>
    </row>
    <row r="28" spans="2:8" ht="15.95" customHeight="1" x14ac:dyDescent="0.25">
      <c r="B28" s="267" t="s">
        <v>117</v>
      </c>
    </row>
    <row r="29" spans="2:8" ht="15.95" customHeight="1" x14ac:dyDescent="0.25">
      <c r="B29" s="5"/>
    </row>
    <row r="30" spans="2:8" x14ac:dyDescent="0.25">
      <c r="B30" s="267" t="s">
        <v>118</v>
      </c>
    </row>
    <row r="31" spans="2:8" x14ac:dyDescent="0.25">
      <c r="B31" s="5"/>
    </row>
    <row r="32" spans="2:8" x14ac:dyDescent="0.25">
      <c r="B32" s="267" t="s">
        <v>119</v>
      </c>
    </row>
    <row r="33" spans="2:2" x14ac:dyDescent="0.25">
      <c r="B33" s="5"/>
    </row>
    <row r="34" spans="2:2" x14ac:dyDescent="0.25">
      <c r="B34" s="267" t="s">
        <v>120</v>
      </c>
    </row>
    <row r="36" spans="2:2" x14ac:dyDescent="0.25">
      <c r="B36" s="267" t="s">
        <v>121</v>
      </c>
    </row>
    <row r="38" spans="2:2" x14ac:dyDescent="0.25">
      <c r="B38" s="267" t="s">
        <v>122</v>
      </c>
    </row>
    <row r="39" spans="2:2" x14ac:dyDescent="0.25">
      <c r="B39" s="267"/>
    </row>
    <row r="40" spans="2:2" x14ac:dyDescent="0.25">
      <c r="B40" s="267" t="s">
        <v>123</v>
      </c>
    </row>
    <row r="42" spans="2:2" x14ac:dyDescent="0.25">
      <c r="B42" s="267" t="s">
        <v>124</v>
      </c>
    </row>
    <row r="44" spans="2:2" x14ac:dyDescent="0.25">
      <c r="B44" s="267" t="s">
        <v>125</v>
      </c>
    </row>
    <row r="46" spans="2:2" x14ac:dyDescent="0.25">
      <c r="B46" s="267" t="s">
        <v>109</v>
      </c>
    </row>
    <row r="48" spans="2:2" x14ac:dyDescent="0.25">
      <c r="B48" s="267" t="s">
        <v>110</v>
      </c>
    </row>
    <row r="50" spans="2:2" x14ac:dyDescent="0.25">
      <c r="B50" s="267" t="s">
        <v>111</v>
      </c>
    </row>
    <row r="52" spans="2:2" x14ac:dyDescent="0.25">
      <c r="B52" s="267" t="s">
        <v>112</v>
      </c>
    </row>
    <row r="54" spans="2:2" x14ac:dyDescent="0.25">
      <c r="B54" s="267" t="s">
        <v>126</v>
      </c>
    </row>
    <row r="56" spans="2:2" x14ac:dyDescent="0.25">
      <c r="B56" s="267" t="s">
        <v>127</v>
      </c>
    </row>
    <row r="58" spans="2:2" x14ac:dyDescent="0.25">
      <c r="B58" s="267" t="s">
        <v>128</v>
      </c>
    </row>
    <row r="60" spans="2:2" x14ac:dyDescent="0.25">
      <c r="B60" s="267" t="s">
        <v>129</v>
      </c>
    </row>
  </sheetData>
  <customSheetViews>
    <customSheetView guid="{D2454DF7-9151-402B-B9E4-208D72282370}" showGridLines="0" showRowCol="0" fitToPage="1">
      <selection activeCell="F9" sqref="F9"/>
      <pageMargins left="0.31496062992125984" right="0.31496062992125984" top="0.35433070866141736" bottom="0.35433070866141736" header="0.31496062992125984" footer="0.31496062992125984"/>
      <pageSetup paperSize="9" scale="82" orientation="portrait" r:id="rId1"/>
    </customSheetView>
  </customSheetViews>
  <mergeCells count="2">
    <mergeCell ref="E2:K2"/>
    <mergeCell ref="E3:K3"/>
  </mergeCells>
  <hyperlinks>
    <hyperlink ref="B8:C8" location="'0'!A1" display="0 - Nota Introdutória" xr:uid="{00000000-0004-0000-0000-000002000000}"/>
    <hyperlink ref="B10" location="'1'!A1" display="1 - Evolução Recente da Balança Comercial (1.000 €)" xr:uid="{00000000-0004-0000-0000-000003000000}"/>
    <hyperlink ref="B12" location="'2'!A1" display="2 - Evolução  Mensal e Trimestral das Exportações" xr:uid="{00000000-0004-0000-0000-000004000000}"/>
    <hyperlink ref="B14" location="'3'!A1" display="3. Evolução Mensal e Timestral das Importações" xr:uid="{00000000-0004-0000-0000-000005000000}"/>
    <hyperlink ref="B16" location="'4'!A1" display="4 - Exportações por Tipo de Produto" xr:uid="{00000000-0004-0000-0000-000006000000}"/>
    <hyperlink ref="B18" location="'5'!A1" display="5 - Exportações por Tipo de produto - fevereiro 2021 vs fevereiro 2020" xr:uid="{E9B1E9FC-9FF7-4195-87D6-3006A0CEF0A2}"/>
    <hyperlink ref="B20" location="'6'!A1" display="6 - Evolução das Exportações de Vinho (NC 2204) por Mercado / Acondicionamento" xr:uid="{56FF14C1-E2A3-483B-A1FF-E6EC5C395427}"/>
    <hyperlink ref="B22" location="'7'!A1" display="7 - Evolução das Exportações de Vinho (NC 2204) por Mercado / Acondicionamento - fevereiro 2021 vs fevereiro 2020" xr:uid="{F4E8D403-A921-450E-8B5C-7BDED51D6FCE}"/>
    <hyperlink ref="B24" location="'8'!A1" display="8 - Evolução das Exportações com Destino a uma Selecção de Mercados" xr:uid="{54F53325-7E45-40D8-91BE-AF0ABBD7EF28}"/>
    <hyperlink ref="B26" location="'9'!A1" display="9 - Evolução das Exportações com Destino a uma Selecção de Mercado - fevereiro 2021 vs fevereiro 2020" xr:uid="{54C55F9D-1FA0-4654-8A8B-3B4FA99B9E16}"/>
    <hyperlink ref="B28" location="'10'!A1" display="10 - Evolução das Exportações de Vinho com DOP + IGP + Vinho ( ex-vinho mesa) por Mercado / Acondicionamento" xr:uid="{EA9D33F2-4AD5-4EE8-A048-36923BBD85BA}"/>
    <hyperlink ref="B30" location="'11'!A1" display="11 - Evolução das Exportações de Vinho com DOP + Vinho com IGP + Vinho (ex-vinho mesa) com Destino a uma Selecção de Mercados" xr:uid="{30DD850B-1E4A-4E70-AB04-C6DC3D89DFED}"/>
    <hyperlink ref="B32" location="'12'!A1" display="12 - Evolução das Exportações de Vinho com DOP + IGP por Mercado / Acondicionamento" xr:uid="{B9DEB847-51C4-4A0E-9D56-35301BC50610}"/>
    <hyperlink ref="B34" location="'13'!A1" display="13 - Evolução das Exportações de Vinho com DOP + Vinho com IGP com Destino a uma Selecção de Mercados" xr:uid="{80FD4D7E-7306-4B27-BB2E-AE035CD05539}"/>
    <hyperlink ref="B36" location="'14'!A1" display="14 - Evolução das Exportações de Vinho com DOP por Mercado / Acondicionamento" xr:uid="{48661EB9-B113-4F34-9144-8051207985CA}"/>
    <hyperlink ref="B38" location="'15'!A1" display="15 - Evolução das Exportações de Vinho com DOP com Destino a uma Selecção de Mercados" xr:uid="{92875B0D-926B-45F3-9A80-BDEAE4CDD9AA}"/>
    <hyperlink ref="B40" location="'16'!A1" display="16 - Evolução das Exportações de Vinho com DOP Vinho Verde -  Branco e Acondicionamento até 2 litros - com Destino a uma Seleção de Mercados" xr:uid="{1600B932-6478-4ED2-83F2-CD4E43FF9EF9}"/>
    <hyperlink ref="B42" location="'17'!A1" display="17 - Evolução das Exportações de Vinho com IGP por Mercado / Acondicionamento" xr:uid="{6263D861-1850-4E3A-A173-3B67C751DE14}"/>
    <hyperlink ref="B44" location="'18'!A1" display="18 - Evolução das Exportações de Vinho com IGP com Destino a uma Seleção de Mercados" xr:uid="{B3868B5E-2771-43CF-9802-52F64E2AC8A7}"/>
    <hyperlink ref="B46" location="'19'!A1" display="19 - Evolução das Exportações de Vinho ( ex-vinho mesa) por Mercado / Acondicionamento" xr:uid="{C8408116-018E-402A-A3E2-D8BC1C13F70F}"/>
    <hyperlink ref="B48" location="'20'!A1" display="20 - Evolução das Exportações de Vinho (ex-vinho mesa) com Destino a uma Seleção de Mercados" xr:uid="{4337DBAB-C2E7-4083-94FD-41927BB38508}"/>
    <hyperlink ref="B50" location="'21'!A1" display="21- Evolução das Exportações de Vinhos Espumantes e Espumosos por Mercado" xr:uid="{6EEDDA6B-FB25-4CF5-92F3-CE3292B3DE11}"/>
    <hyperlink ref="B52" location="'22'!A1" display="22 - Evolução das Exportações de Vinhos Espumantes e Espumosos com Destino a uma Seleção de Mercados" xr:uid="{D095C1A3-19E8-4710-918E-BEBC62AB51AE}"/>
    <hyperlink ref="B54" location="'23'!A1" display="23 - Evolução das Exportações de Vinho Licoroso com DOP Porto por Mercado" xr:uid="{4AEE1043-9B41-4FF2-96C3-4BA21CBC6FE3}"/>
    <hyperlink ref="B56" location="'24'!A1" display="24 - Evolução das Exportações de Vinho Licoroso com DOP Porto com Destino a uma Seleção de Mercados" xr:uid="{5BC242E6-E20D-4973-899C-56568A7C9AAA}"/>
    <hyperlink ref="B58" location="'25'!A1" display="25 - Evolução das Exportações de Vinho Licoroso com DOP Madeira por Mercado" xr:uid="{3E4F9072-9FC1-4755-B488-50267D2385D1}"/>
    <hyperlink ref="B60" location="'26'!A1" display="26 - Evolução das Exportações de Vinho Licoroso com DOP Madeira com Destino a uma Seleção de Mercados" xr:uid="{43AF9C40-38A9-4672-BFEE-55698E7683D9}"/>
  </hyperlinks>
  <pageMargins left="0.31496062992125984" right="0.31496062992125984" top="0.35433070866141736" bottom="0.35433070866141736" header="0.31496062992125984" footer="0.31496062992125984"/>
  <pageSetup paperSize="9" scale="81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lha7">
    <pageSetUpPr fitToPage="1"/>
  </sheetPr>
  <dimension ref="A1:Q96"/>
  <sheetViews>
    <sheetView showGridLines="0" topLeftCell="A85" zoomScaleNormal="100" workbookViewId="0">
      <selection activeCell="H96" sqref="H96:I96"/>
    </sheetView>
  </sheetViews>
  <sheetFormatPr defaultRowHeight="15" x14ac:dyDescent="0.25"/>
  <cols>
    <col min="1" max="1" width="33.140625" customWidth="1"/>
    <col min="2" max="5" width="9.7109375" customWidth="1"/>
    <col min="6" max="6" width="10.85546875" customWidth="1"/>
    <col min="7" max="7" width="1.85546875" customWidth="1"/>
    <col min="8" max="11" width="9.7109375" customWidth="1"/>
    <col min="12" max="12" width="10.85546875" customWidth="1"/>
    <col min="13" max="13" width="1.85546875" customWidth="1"/>
    <col min="14" max="15" width="9.7109375" style="34" customWidth="1"/>
    <col min="16" max="16" width="10.85546875" customWidth="1"/>
    <col min="17" max="17" width="1.85546875" customWidth="1"/>
  </cols>
  <sheetData>
    <row r="1" spans="1:17" ht="15.75" x14ac:dyDescent="0.25">
      <c r="A1" s="4" t="s">
        <v>31</v>
      </c>
    </row>
    <row r="3" spans="1:17" ht="8.25" customHeight="1" thickBot="1" x14ac:dyDescent="0.3"/>
    <row r="4" spans="1:17" x14ac:dyDescent="0.25">
      <c r="A4" s="357" t="s">
        <v>3</v>
      </c>
      <c r="B4" s="351" t="s">
        <v>1</v>
      </c>
      <c r="C4" s="344"/>
      <c r="D4" s="351" t="s">
        <v>104</v>
      </c>
      <c r="E4" s="344"/>
      <c r="F4" s="130" t="s">
        <v>0</v>
      </c>
      <c r="H4" s="360" t="s">
        <v>19</v>
      </c>
      <c r="I4" s="361"/>
      <c r="J4" s="351" t="s">
        <v>13</v>
      </c>
      <c r="K4" s="349"/>
      <c r="L4" s="130" t="s">
        <v>0</v>
      </c>
      <c r="N4" s="343" t="s">
        <v>22</v>
      </c>
      <c r="O4" s="344"/>
      <c r="P4" s="130" t="s">
        <v>0</v>
      </c>
    </row>
    <row r="5" spans="1:17" x14ac:dyDescent="0.25">
      <c r="A5" s="358"/>
      <c r="B5" s="352" t="s">
        <v>154</v>
      </c>
      <c r="C5" s="346"/>
      <c r="D5" s="352" t="str">
        <f>B5</f>
        <v>jan-out</v>
      </c>
      <c r="E5" s="346"/>
      <c r="F5" s="131" t="s">
        <v>150</v>
      </c>
      <c r="H5" s="341" t="str">
        <f>B5</f>
        <v>jan-out</v>
      </c>
      <c r="I5" s="346"/>
      <c r="J5" s="352" t="str">
        <f>B5</f>
        <v>jan-out</v>
      </c>
      <c r="K5" s="342"/>
      <c r="L5" s="131" t="str">
        <f>F5</f>
        <v>2023 / 2022</v>
      </c>
      <c r="N5" s="341" t="str">
        <f>B5</f>
        <v>jan-out</v>
      </c>
      <c r="O5" s="342"/>
      <c r="P5" s="131" t="str">
        <f>L5</f>
        <v>2023 / 2022</v>
      </c>
    </row>
    <row r="6" spans="1:17" ht="19.5" customHeight="1" thickBot="1" x14ac:dyDescent="0.3">
      <c r="A6" s="359"/>
      <c r="B6" s="99">
        <v>2022</v>
      </c>
      <c r="C6" s="134">
        <v>2023</v>
      </c>
      <c r="D6" s="99">
        <f>B6</f>
        <v>2022</v>
      </c>
      <c r="E6" s="134">
        <f>C6</f>
        <v>2023</v>
      </c>
      <c r="F6" s="131" t="s">
        <v>1</v>
      </c>
      <c r="H6" s="25">
        <f>B6</f>
        <v>2022</v>
      </c>
      <c r="I6" s="134">
        <f>C6</f>
        <v>2023</v>
      </c>
      <c r="J6" s="99">
        <f>B6</f>
        <v>2022</v>
      </c>
      <c r="K6" s="134">
        <f>C6</f>
        <v>2023</v>
      </c>
      <c r="L6" s="260">
        <v>1000</v>
      </c>
      <c r="N6" s="25">
        <f>B6</f>
        <v>2022</v>
      </c>
      <c r="O6" s="134">
        <f>C6</f>
        <v>2023</v>
      </c>
      <c r="P6" s="132"/>
    </row>
    <row r="7" spans="1:17" ht="20.100000000000001" customHeight="1" x14ac:dyDescent="0.25">
      <c r="A7" s="8" t="s">
        <v>158</v>
      </c>
      <c r="B7" s="19">
        <v>328916.85000000021</v>
      </c>
      <c r="C7" s="147">
        <v>288389.57000000012</v>
      </c>
      <c r="D7" s="214">
        <f>B7/$B$33</f>
        <v>0.12195201259509562</v>
      </c>
      <c r="E7" s="246">
        <f>C7/$C$33</f>
        <v>0.10706396938964574</v>
      </c>
      <c r="F7" s="52">
        <f>(C7-B7)/B7</f>
        <v>-0.1232143625356988</v>
      </c>
      <c r="H7" s="19">
        <v>91092.028999999995</v>
      </c>
      <c r="I7" s="147">
        <v>86546.524999999907</v>
      </c>
      <c r="J7" s="214">
        <f t="shared" ref="J7:J32" si="0">H7/$H$33</f>
        <v>0.11838140939520921</v>
      </c>
      <c r="K7" s="246">
        <f>I7/$I$33</f>
        <v>0.11245343808702675</v>
      </c>
      <c r="L7" s="52">
        <f>(I7-H7)/H7</f>
        <v>-4.9900129022267016E-2</v>
      </c>
      <c r="N7" s="40">
        <f t="shared" ref="N7:N33" si="1">(H7/B7)*10</f>
        <v>2.7694546205218717</v>
      </c>
      <c r="O7" s="149">
        <f t="shared" ref="O7:O33" si="2">(I7/C7)*10</f>
        <v>3.0010282618750694</v>
      </c>
      <c r="P7" s="52">
        <f>(O7-N7)/N7</f>
        <v>8.3617055732641082E-2</v>
      </c>
      <c r="Q7" s="2"/>
    </row>
    <row r="8" spans="1:17" ht="20.100000000000001" customHeight="1" x14ac:dyDescent="0.25">
      <c r="A8" s="8" t="s">
        <v>159</v>
      </c>
      <c r="B8" s="19">
        <v>216522.80999999976</v>
      </c>
      <c r="C8" s="140">
        <v>199788.77000000011</v>
      </c>
      <c r="D8" s="214">
        <f t="shared" ref="D8:D32" si="3">B8/$B$33</f>
        <v>8.0279841097363816E-2</v>
      </c>
      <c r="E8" s="215">
        <f t="shared" ref="E8:E32" si="4">C8/$C$33</f>
        <v>7.417112468968616E-2</v>
      </c>
      <c r="F8" s="52">
        <f t="shared" ref="F8:F33" si="5">(C8-B8)/B8</f>
        <v>-7.7285344671074965E-2</v>
      </c>
      <c r="H8" s="19">
        <v>92792.198999999979</v>
      </c>
      <c r="I8" s="140">
        <v>84829.570999999924</v>
      </c>
      <c r="J8" s="214">
        <f t="shared" si="0"/>
        <v>0.12059091689022232</v>
      </c>
      <c r="K8" s="215">
        <f t="shared" ref="K8:K32" si="6">I8/$I$33</f>
        <v>0.11022252956311696</v>
      </c>
      <c r="L8" s="52">
        <f t="shared" ref="L8:L33" si="7">(I8-H8)/H8</f>
        <v>-8.5811394554838133E-2</v>
      </c>
      <c r="N8" s="40">
        <f t="shared" si="1"/>
        <v>4.2855622924901118</v>
      </c>
      <c r="O8" s="143">
        <f t="shared" si="2"/>
        <v>4.2459629237419039</v>
      </c>
      <c r="P8" s="52">
        <f t="shared" ref="P8:P33" si="8">(O8-N8)/N8</f>
        <v>-9.240180411704815E-3</v>
      </c>
      <c r="Q8" s="2"/>
    </row>
    <row r="9" spans="1:17" ht="20.100000000000001" customHeight="1" x14ac:dyDescent="0.25">
      <c r="A9" s="8" t="s">
        <v>160</v>
      </c>
      <c r="B9" s="19">
        <v>187557.79</v>
      </c>
      <c r="C9" s="140">
        <v>198730.42</v>
      </c>
      <c r="D9" s="214">
        <f t="shared" si="3"/>
        <v>6.9540523595517489E-2</v>
      </c>
      <c r="E9" s="215">
        <f t="shared" si="4"/>
        <v>7.3778214668690806E-2</v>
      </c>
      <c r="F9" s="52">
        <f t="shared" si="5"/>
        <v>5.9569000039934379E-2</v>
      </c>
      <c r="H9" s="19">
        <v>64938.870999999963</v>
      </c>
      <c r="I9" s="140">
        <v>76213.417000000001</v>
      </c>
      <c r="J9" s="214">
        <f t="shared" si="0"/>
        <v>8.4393279608621682E-2</v>
      </c>
      <c r="K9" s="215">
        <f t="shared" si="6"/>
        <v>9.9027208429342026E-2</v>
      </c>
      <c r="L9" s="52">
        <f t="shared" si="7"/>
        <v>0.17361783206856252</v>
      </c>
      <c r="N9" s="40">
        <f t="shared" si="1"/>
        <v>3.4623393141921732</v>
      </c>
      <c r="O9" s="143">
        <f t="shared" si="2"/>
        <v>3.8350151426238615</v>
      </c>
      <c r="P9" s="52">
        <f t="shared" si="8"/>
        <v>0.10763700337054928</v>
      </c>
      <c r="Q9" s="2"/>
    </row>
    <row r="10" spans="1:17" ht="20.100000000000001" customHeight="1" x14ac:dyDescent="0.25">
      <c r="A10" s="8" t="s">
        <v>161</v>
      </c>
      <c r="B10" s="19">
        <v>200505.72000000006</v>
      </c>
      <c r="C10" s="140">
        <v>217502.34000000017</v>
      </c>
      <c r="D10" s="214">
        <f t="shared" si="3"/>
        <v>7.4341208396069419E-2</v>
      </c>
      <c r="E10" s="215">
        <f t="shared" si="4"/>
        <v>8.0747247107224876E-2</v>
      </c>
      <c r="F10" s="52">
        <f t="shared" si="5"/>
        <v>8.4768753729320578E-2</v>
      </c>
      <c r="H10" s="19">
        <v>59107.450999999979</v>
      </c>
      <c r="I10" s="140">
        <v>66028.309000000008</v>
      </c>
      <c r="J10" s="214">
        <f t="shared" si="0"/>
        <v>7.6814880862279028E-2</v>
      </c>
      <c r="K10" s="215">
        <f t="shared" si="6"/>
        <v>8.5793281222123929E-2</v>
      </c>
      <c r="L10" s="52">
        <f t="shared" si="7"/>
        <v>0.11708943429145729</v>
      </c>
      <c r="N10" s="40">
        <f t="shared" si="1"/>
        <v>2.9479184434239563</v>
      </c>
      <c r="O10" s="143">
        <f t="shared" si="2"/>
        <v>3.0357516613384461</v>
      </c>
      <c r="P10" s="52">
        <f t="shared" si="8"/>
        <v>2.9794995892923372E-2</v>
      </c>
      <c r="Q10" s="2"/>
    </row>
    <row r="11" spans="1:17" ht="20.100000000000001" customHeight="1" x14ac:dyDescent="0.25">
      <c r="A11" s="8" t="s">
        <v>162</v>
      </c>
      <c r="B11" s="19">
        <v>112122.20000000008</v>
      </c>
      <c r="C11" s="140">
        <v>106870.11000000002</v>
      </c>
      <c r="D11" s="214">
        <f t="shared" si="3"/>
        <v>4.1571381784149493E-2</v>
      </c>
      <c r="E11" s="215">
        <f t="shared" si="4"/>
        <v>3.9675284323590722E-2</v>
      </c>
      <c r="F11" s="52">
        <f t="shared" si="5"/>
        <v>-4.6842552144000613E-2</v>
      </c>
      <c r="H11" s="19">
        <v>46928.532000000007</v>
      </c>
      <c r="I11" s="140">
        <v>42874.281000000025</v>
      </c>
      <c r="J11" s="214">
        <f t="shared" si="0"/>
        <v>6.0987397250841534E-2</v>
      </c>
      <c r="K11" s="215">
        <f t="shared" si="6"/>
        <v>5.5708306069588528E-2</v>
      </c>
      <c r="L11" s="52">
        <f t="shared" si="7"/>
        <v>-8.6392026922981133E-2</v>
      </c>
      <c r="N11" s="40">
        <f t="shared" si="1"/>
        <v>4.1854808414390705</v>
      </c>
      <c r="O11" s="143">
        <f t="shared" si="2"/>
        <v>4.0118121895822902</v>
      </c>
      <c r="P11" s="52">
        <f t="shared" si="8"/>
        <v>-4.1493118338362465E-2</v>
      </c>
      <c r="Q11" s="2"/>
    </row>
    <row r="12" spans="1:17" ht="20.100000000000001" customHeight="1" x14ac:dyDescent="0.25">
      <c r="A12" s="8" t="s">
        <v>163</v>
      </c>
      <c r="B12" s="19">
        <v>173350.81999999992</v>
      </c>
      <c r="C12" s="140">
        <v>165757.51000000004</v>
      </c>
      <c r="D12" s="214">
        <f t="shared" si="3"/>
        <v>6.4273026401688235E-2</v>
      </c>
      <c r="E12" s="215">
        <f t="shared" si="4"/>
        <v>6.1537097117430058E-2</v>
      </c>
      <c r="F12" s="52">
        <f t="shared" si="5"/>
        <v>-4.3803138629513752E-2</v>
      </c>
      <c r="H12" s="19">
        <v>42065.887999999999</v>
      </c>
      <c r="I12" s="140">
        <v>40243.481000000014</v>
      </c>
      <c r="J12" s="214">
        <f t="shared" si="0"/>
        <v>5.4668000741327417E-2</v>
      </c>
      <c r="K12" s="215">
        <f t="shared" si="6"/>
        <v>5.229000007845426E-2</v>
      </c>
      <c r="L12" s="52">
        <f t="shared" si="7"/>
        <v>-4.3322679887323065E-2</v>
      </c>
      <c r="N12" s="40">
        <f t="shared" si="1"/>
        <v>2.4266333438745784</v>
      </c>
      <c r="O12" s="143">
        <f t="shared" si="2"/>
        <v>2.4278526505375235</v>
      </c>
      <c r="P12" s="52">
        <f t="shared" si="8"/>
        <v>5.024684367842179E-4</v>
      </c>
      <c r="Q12" s="2"/>
    </row>
    <row r="13" spans="1:17" ht="20.100000000000001" customHeight="1" x14ac:dyDescent="0.25">
      <c r="A13" s="8" t="s">
        <v>164</v>
      </c>
      <c r="B13" s="19">
        <v>100725.25999999994</v>
      </c>
      <c r="C13" s="140">
        <v>138279.52999999994</v>
      </c>
      <c r="D13" s="214">
        <f t="shared" si="3"/>
        <v>3.7345755245328009E-2</v>
      </c>
      <c r="E13" s="215">
        <f t="shared" si="4"/>
        <v>5.1335959782229941E-2</v>
      </c>
      <c r="F13" s="52">
        <f t="shared" si="5"/>
        <v>0.37283865040407965</v>
      </c>
      <c r="H13" s="19">
        <v>36123.165000000001</v>
      </c>
      <c r="I13" s="140">
        <v>39270.149999999965</v>
      </c>
      <c r="J13" s="214">
        <f t="shared" si="0"/>
        <v>4.6944954805164051E-2</v>
      </c>
      <c r="K13" s="215">
        <f t="shared" si="6"/>
        <v>5.1025311318891819E-2</v>
      </c>
      <c r="L13" s="52">
        <f t="shared" si="7"/>
        <v>8.7118196868961065E-2</v>
      </c>
      <c r="N13" s="40">
        <f t="shared" si="1"/>
        <v>3.5863064538130778</v>
      </c>
      <c r="O13" s="143">
        <f t="shared" si="2"/>
        <v>2.8399105782323666</v>
      </c>
      <c r="P13" s="52">
        <f t="shared" si="8"/>
        <v>-0.20812384139317452</v>
      </c>
      <c r="Q13" s="2"/>
    </row>
    <row r="14" spans="1:17" ht="20.100000000000001" customHeight="1" x14ac:dyDescent="0.25">
      <c r="A14" s="8" t="s">
        <v>165</v>
      </c>
      <c r="B14" s="19">
        <v>270171.25000000012</v>
      </c>
      <c r="C14" s="140">
        <v>300995.81000000017</v>
      </c>
      <c r="D14" s="214">
        <f t="shared" si="3"/>
        <v>0.10017099361991555</v>
      </c>
      <c r="E14" s="215">
        <f t="shared" si="4"/>
        <v>0.11174400720612618</v>
      </c>
      <c r="F14" s="52">
        <f t="shared" si="5"/>
        <v>0.11409267270296171</v>
      </c>
      <c r="H14" s="19">
        <v>37566.059000000008</v>
      </c>
      <c r="I14" s="140">
        <v>37632.167000000045</v>
      </c>
      <c r="J14" s="214">
        <f t="shared" si="0"/>
        <v>4.8820111470385459E-2</v>
      </c>
      <c r="K14" s="215">
        <f t="shared" si="6"/>
        <v>4.8897013043737579E-2</v>
      </c>
      <c r="L14" s="52">
        <f t="shared" si="7"/>
        <v>1.7597800184479435E-3</v>
      </c>
      <c r="N14" s="40">
        <f t="shared" si="1"/>
        <v>1.3904536104415253</v>
      </c>
      <c r="O14" s="143">
        <f t="shared" si="2"/>
        <v>1.2502555102012889</v>
      </c>
      <c r="P14" s="52">
        <f t="shared" si="8"/>
        <v>-0.10082903822711339</v>
      </c>
      <c r="Q14" s="2"/>
    </row>
    <row r="15" spans="1:17" ht="20.100000000000001" customHeight="1" x14ac:dyDescent="0.25">
      <c r="A15" s="8" t="s">
        <v>166</v>
      </c>
      <c r="B15" s="19">
        <v>114173.07999999989</v>
      </c>
      <c r="C15" s="140">
        <v>92660.170000000056</v>
      </c>
      <c r="D15" s="214">
        <f t="shared" si="3"/>
        <v>4.2331783519697568E-2</v>
      </c>
      <c r="E15" s="215">
        <f t="shared" si="4"/>
        <v>3.4399876543799321E-2</v>
      </c>
      <c r="F15" s="52">
        <f t="shared" si="5"/>
        <v>-0.18842366344150346</v>
      </c>
      <c r="H15" s="19">
        <v>39560.802000000011</v>
      </c>
      <c r="I15" s="140">
        <v>34039.440000000002</v>
      </c>
      <c r="J15" s="214">
        <f t="shared" si="0"/>
        <v>5.1412440242875841E-2</v>
      </c>
      <c r="K15" s="215">
        <f t="shared" si="6"/>
        <v>4.4228835976453891E-2</v>
      </c>
      <c r="L15" s="52">
        <f t="shared" si="7"/>
        <v>-0.13956648300507171</v>
      </c>
      <c r="N15" s="40">
        <f t="shared" si="1"/>
        <v>3.4649850910564952</v>
      </c>
      <c r="O15" s="143">
        <f t="shared" si="2"/>
        <v>3.6735784102273912</v>
      </c>
      <c r="P15" s="52">
        <f t="shared" si="8"/>
        <v>6.0200351138392512E-2</v>
      </c>
      <c r="Q15" s="2"/>
    </row>
    <row r="16" spans="1:17" ht="20.100000000000001" customHeight="1" x14ac:dyDescent="0.25">
      <c r="A16" s="8" t="s">
        <v>167</v>
      </c>
      <c r="B16" s="19">
        <v>111516.45000000001</v>
      </c>
      <c r="C16" s="140">
        <v>124759.49999999997</v>
      </c>
      <c r="D16" s="214">
        <f t="shared" si="3"/>
        <v>4.1346788755152991E-2</v>
      </c>
      <c r="E16" s="215">
        <f t="shared" si="4"/>
        <v>4.6316679514683899E-2</v>
      </c>
      <c r="F16" s="52">
        <f t="shared" si="5"/>
        <v>0.11875422863622324</v>
      </c>
      <c r="H16" s="19">
        <v>25409.614999999983</v>
      </c>
      <c r="I16" s="140">
        <v>28904.636999999999</v>
      </c>
      <c r="J16" s="214">
        <f t="shared" si="0"/>
        <v>3.3021835926935465E-2</v>
      </c>
      <c r="K16" s="215">
        <f t="shared" si="6"/>
        <v>3.7556976519940992E-2</v>
      </c>
      <c r="L16" s="52">
        <f t="shared" si="7"/>
        <v>0.13754722375762157</v>
      </c>
      <c r="N16" s="40">
        <f t="shared" si="1"/>
        <v>2.2785530744567266</v>
      </c>
      <c r="O16" s="143">
        <f t="shared" si="2"/>
        <v>2.3168285381073188</v>
      </c>
      <c r="P16" s="52">
        <f t="shared" si="8"/>
        <v>1.6798144436340673E-2</v>
      </c>
      <c r="Q16" s="2"/>
    </row>
    <row r="17" spans="1:17" ht="20.100000000000001" customHeight="1" x14ac:dyDescent="0.25">
      <c r="A17" s="8" t="s">
        <v>168</v>
      </c>
      <c r="B17" s="19">
        <v>80741.659999999974</v>
      </c>
      <c r="C17" s="140">
        <v>80478.539999999979</v>
      </c>
      <c r="D17" s="214">
        <f t="shared" si="3"/>
        <v>2.9936465514822118E-2</v>
      </c>
      <c r="E17" s="215">
        <f t="shared" si="4"/>
        <v>2.9877474220317241E-2</v>
      </c>
      <c r="F17" s="52">
        <f t="shared" si="5"/>
        <v>-3.2587885857188895E-3</v>
      </c>
      <c r="H17" s="19">
        <v>27684.846000000005</v>
      </c>
      <c r="I17" s="140">
        <v>28190.736999999994</v>
      </c>
      <c r="J17" s="214">
        <f t="shared" si="0"/>
        <v>3.5978681387910688E-2</v>
      </c>
      <c r="K17" s="215">
        <f t="shared" si="6"/>
        <v>3.6629377064615325E-2</v>
      </c>
      <c r="L17" s="52">
        <f t="shared" si="7"/>
        <v>1.8273209827498721E-2</v>
      </c>
      <c r="N17" s="40">
        <f t="shared" si="1"/>
        <v>3.4288180352001696</v>
      </c>
      <c r="O17" s="143">
        <f t="shared" si="2"/>
        <v>3.5028887203967667</v>
      </c>
      <c r="P17" s="52">
        <f t="shared" si="8"/>
        <v>2.1602396054905538E-2</v>
      </c>
      <c r="Q17" s="2"/>
    </row>
    <row r="18" spans="1:17" ht="20.100000000000001" customHeight="1" x14ac:dyDescent="0.25">
      <c r="A18" s="8" t="s">
        <v>169</v>
      </c>
      <c r="B18" s="19">
        <v>89283.789999999964</v>
      </c>
      <c r="C18" s="140">
        <v>80315.579999999914</v>
      </c>
      <c r="D18" s="214">
        <f t="shared" si="3"/>
        <v>3.3103618384457537E-2</v>
      </c>
      <c r="E18" s="215">
        <f t="shared" si="4"/>
        <v>2.98169756923998E-2</v>
      </c>
      <c r="F18" s="52">
        <f t="shared" si="5"/>
        <v>-0.10044611681471019</v>
      </c>
      <c r="H18" s="19">
        <v>21775.275999999991</v>
      </c>
      <c r="I18" s="140">
        <v>19955.627000000004</v>
      </c>
      <c r="J18" s="214">
        <f t="shared" si="0"/>
        <v>2.8298720438532252E-2</v>
      </c>
      <c r="K18" s="215">
        <f t="shared" si="6"/>
        <v>2.5929161977702769E-2</v>
      </c>
      <c r="L18" s="52">
        <f t="shared" si="7"/>
        <v>-8.3564910956811178E-2</v>
      </c>
      <c r="N18" s="40">
        <f t="shared" si="1"/>
        <v>2.4388834748166492</v>
      </c>
      <c r="O18" s="143">
        <f t="shared" si="2"/>
        <v>2.4846520438500259</v>
      </c>
      <c r="P18" s="52">
        <f t="shared" si="8"/>
        <v>1.8766197526848823E-2</v>
      </c>
      <c r="Q18" s="2"/>
    </row>
    <row r="19" spans="1:17" ht="20.100000000000001" customHeight="1" x14ac:dyDescent="0.25">
      <c r="A19" s="8" t="s">
        <v>170</v>
      </c>
      <c r="B19" s="19">
        <v>34690.720000000016</v>
      </c>
      <c r="C19" s="140">
        <v>44837.459999999992</v>
      </c>
      <c r="D19" s="214">
        <f t="shared" si="3"/>
        <v>1.2862226797967131E-2</v>
      </c>
      <c r="E19" s="215">
        <f t="shared" si="4"/>
        <v>1.6645804648723814E-2</v>
      </c>
      <c r="F19" s="52">
        <f t="shared" si="5"/>
        <v>0.29249147898919281</v>
      </c>
      <c r="H19" s="19">
        <v>17853.610999999983</v>
      </c>
      <c r="I19" s="140">
        <v>18381.352000000006</v>
      </c>
      <c r="J19" s="214">
        <f t="shared" si="0"/>
        <v>2.3202201731326113E-2</v>
      </c>
      <c r="K19" s="215">
        <f t="shared" si="6"/>
        <v>2.3883642111429064E-2</v>
      </c>
      <c r="L19" s="52">
        <f t="shared" si="7"/>
        <v>2.9559342364971666E-2</v>
      </c>
      <c r="N19" s="40">
        <f t="shared" si="1"/>
        <v>5.1465092105323773</v>
      </c>
      <c r="O19" s="143">
        <f t="shared" si="2"/>
        <v>4.0995524724192691</v>
      </c>
      <c r="P19" s="52">
        <f t="shared" si="8"/>
        <v>-0.20343046039255147</v>
      </c>
      <c r="Q19" s="2"/>
    </row>
    <row r="20" spans="1:17" ht="20.100000000000001" customHeight="1" x14ac:dyDescent="0.25">
      <c r="A20" s="8" t="s">
        <v>171</v>
      </c>
      <c r="B20" s="19">
        <v>94626.93999999993</v>
      </c>
      <c r="C20" s="140">
        <v>86854.809999999954</v>
      </c>
      <c r="D20" s="214">
        <f t="shared" si="3"/>
        <v>3.50846901845112E-2</v>
      </c>
      <c r="E20" s="215">
        <f t="shared" si="4"/>
        <v>3.2244649899035832E-2</v>
      </c>
      <c r="F20" s="52">
        <f t="shared" si="5"/>
        <v>-8.2134432329735926E-2</v>
      </c>
      <c r="H20" s="19">
        <v>17959.370999999992</v>
      </c>
      <c r="I20" s="140">
        <v>17250.103999999988</v>
      </c>
      <c r="J20" s="214">
        <f t="shared" si="0"/>
        <v>2.3339645347360164E-2</v>
      </c>
      <c r="K20" s="215">
        <f t="shared" si="6"/>
        <v>2.2413765337877783E-2</v>
      </c>
      <c r="L20" s="52">
        <f t="shared" si="7"/>
        <v>-3.9492864198863303E-2</v>
      </c>
      <c r="N20" s="40">
        <f t="shared" si="1"/>
        <v>1.8979131101565796</v>
      </c>
      <c r="O20" s="143">
        <f t="shared" si="2"/>
        <v>1.9860850538962662</v>
      </c>
      <c r="P20" s="52">
        <f t="shared" si="8"/>
        <v>4.6457313176161343E-2</v>
      </c>
      <c r="Q20" s="2"/>
    </row>
    <row r="21" spans="1:17" ht="20.100000000000001" customHeight="1" x14ac:dyDescent="0.25">
      <c r="A21" s="8" t="s">
        <v>172</v>
      </c>
      <c r="B21" s="19">
        <v>33367.019999999997</v>
      </c>
      <c r="C21" s="140">
        <v>35475.949999999997</v>
      </c>
      <c r="D21" s="214">
        <f t="shared" si="3"/>
        <v>1.2371440512399424E-2</v>
      </c>
      <c r="E21" s="215">
        <f t="shared" si="4"/>
        <v>1.317036543613072E-2</v>
      </c>
      <c r="F21" s="52">
        <f t="shared" si="5"/>
        <v>6.3204026011312989E-2</v>
      </c>
      <c r="H21" s="19">
        <v>10065.891000000001</v>
      </c>
      <c r="I21" s="140">
        <v>11106.885999999997</v>
      </c>
      <c r="J21" s="214">
        <f t="shared" si="0"/>
        <v>1.3081433979240402E-2</v>
      </c>
      <c r="K21" s="215">
        <f t="shared" si="6"/>
        <v>1.4431631046314859E-2</v>
      </c>
      <c r="L21" s="52">
        <f t="shared" si="7"/>
        <v>0.10341806800808744</v>
      </c>
      <c r="N21" s="40">
        <f t="shared" si="1"/>
        <v>3.0167186041786174</v>
      </c>
      <c r="O21" s="143">
        <f t="shared" si="2"/>
        <v>3.1308213028826564</v>
      </c>
      <c r="P21" s="52">
        <f t="shared" si="8"/>
        <v>3.7823447817104741E-2</v>
      </c>
      <c r="Q21" s="2"/>
    </row>
    <row r="22" spans="1:17" ht="20.100000000000001" customHeight="1" x14ac:dyDescent="0.25">
      <c r="A22" s="8" t="s">
        <v>173</v>
      </c>
      <c r="B22" s="19">
        <v>4069.4000000000024</v>
      </c>
      <c r="C22" s="140">
        <v>4395.260000000002</v>
      </c>
      <c r="D22" s="214">
        <f t="shared" si="3"/>
        <v>1.5088054018955919E-3</v>
      </c>
      <c r="E22" s="215">
        <f t="shared" si="4"/>
        <v>1.6317302394103031E-3</v>
      </c>
      <c r="F22" s="52">
        <f t="shared" si="5"/>
        <v>8.0075686833439685E-2</v>
      </c>
      <c r="H22" s="19">
        <v>9425.090000000002</v>
      </c>
      <c r="I22" s="140">
        <v>10956.287999999997</v>
      </c>
      <c r="J22" s="214">
        <f t="shared" si="0"/>
        <v>1.2248661602176988E-2</v>
      </c>
      <c r="K22" s="215">
        <f t="shared" si="6"/>
        <v>1.423595290823791E-2</v>
      </c>
      <c r="L22" s="52">
        <f t="shared" si="7"/>
        <v>0.16245977491992061</v>
      </c>
      <c r="N22" s="40">
        <f t="shared" si="1"/>
        <v>23.16088366835405</v>
      </c>
      <c r="O22" s="143">
        <f t="shared" si="2"/>
        <v>24.927508270272956</v>
      </c>
      <c r="P22" s="52">
        <f t="shared" si="8"/>
        <v>7.6276217575097935E-2</v>
      </c>
      <c r="Q22" s="2"/>
    </row>
    <row r="23" spans="1:17" ht="20.100000000000001" customHeight="1" x14ac:dyDescent="0.25">
      <c r="A23" s="8" t="s">
        <v>174</v>
      </c>
      <c r="B23" s="19">
        <v>26807.660000000003</v>
      </c>
      <c r="C23" s="140">
        <v>46780.89999999998</v>
      </c>
      <c r="D23" s="214">
        <f t="shared" si="3"/>
        <v>9.9394363346391023E-3</v>
      </c>
      <c r="E23" s="215">
        <f t="shared" si="4"/>
        <v>1.7367302311314774E-2</v>
      </c>
      <c r="F23" s="52">
        <f t="shared" si="5"/>
        <v>0.74505719633865741</v>
      </c>
      <c r="H23" s="19">
        <v>5932.8969999999999</v>
      </c>
      <c r="I23" s="140">
        <v>9755.9749999999949</v>
      </c>
      <c r="J23" s="214">
        <f t="shared" si="0"/>
        <v>7.7102762598098302E-3</v>
      </c>
      <c r="K23" s="215">
        <f t="shared" si="6"/>
        <v>1.2676337156703649E-2</v>
      </c>
      <c r="L23" s="52">
        <f t="shared" si="7"/>
        <v>0.64438637650375441</v>
      </c>
      <c r="N23" s="40">
        <f t="shared" si="1"/>
        <v>2.2131349770923681</v>
      </c>
      <c r="O23" s="143">
        <f t="shared" si="2"/>
        <v>2.0854611604308597</v>
      </c>
      <c r="P23" s="52">
        <f t="shared" si="8"/>
        <v>-5.7689123339981316E-2</v>
      </c>
      <c r="Q23" s="2"/>
    </row>
    <row r="24" spans="1:17" ht="20.100000000000001" customHeight="1" x14ac:dyDescent="0.25">
      <c r="A24" s="8" t="s">
        <v>175</v>
      </c>
      <c r="B24" s="19">
        <v>36044.969999999994</v>
      </c>
      <c r="C24" s="140">
        <v>39602.60000000002</v>
      </c>
      <c r="D24" s="214">
        <f t="shared" si="3"/>
        <v>1.3364340061720281E-2</v>
      </c>
      <c r="E24" s="215">
        <f t="shared" si="4"/>
        <v>1.4702374826351677E-2</v>
      </c>
      <c r="F24" s="52">
        <f t="shared" si="5"/>
        <v>9.8699763101482041E-2</v>
      </c>
      <c r="H24" s="19">
        <v>8509.4350000000013</v>
      </c>
      <c r="I24" s="140">
        <v>9375.4090000000051</v>
      </c>
      <c r="J24" s="214">
        <f t="shared" si="0"/>
        <v>1.1058694372225723E-2</v>
      </c>
      <c r="K24" s="215">
        <f t="shared" si="6"/>
        <v>1.2181852194782575E-2</v>
      </c>
      <c r="L24" s="52">
        <f t="shared" si="7"/>
        <v>0.10176633348747639</v>
      </c>
      <c r="N24" s="40">
        <f t="shared" si="1"/>
        <v>2.3607829330971848</v>
      </c>
      <c r="O24" s="143">
        <f t="shared" si="2"/>
        <v>2.367372091731351</v>
      </c>
      <c r="P24" s="52">
        <f t="shared" si="8"/>
        <v>2.7910904224988107E-3</v>
      </c>
      <c r="Q24" s="2"/>
    </row>
    <row r="25" spans="1:17" ht="20.100000000000001" customHeight="1" x14ac:dyDescent="0.25">
      <c r="A25" s="8" t="s">
        <v>176</v>
      </c>
      <c r="B25" s="19">
        <v>37160.600000000013</v>
      </c>
      <c r="C25" s="140">
        <v>34606.11</v>
      </c>
      <c r="D25" s="214">
        <f t="shared" si="3"/>
        <v>1.3777980542016345E-2</v>
      </c>
      <c r="E25" s="215">
        <f t="shared" si="4"/>
        <v>1.2847439322215127E-2</v>
      </c>
      <c r="F25" s="52">
        <f t="shared" si="5"/>
        <v>-6.8741893295587581E-2</v>
      </c>
      <c r="H25" s="19">
        <v>9088.7619999999988</v>
      </c>
      <c r="I25" s="140">
        <v>8716.483000000002</v>
      </c>
      <c r="J25" s="214">
        <f t="shared" si="0"/>
        <v>1.1811576347889017E-2</v>
      </c>
      <c r="K25" s="215">
        <f t="shared" si="6"/>
        <v>1.1325682705078251E-2</v>
      </c>
      <c r="L25" s="52">
        <f t="shared" si="7"/>
        <v>-4.0960364018773607E-2</v>
      </c>
      <c r="N25" s="40">
        <f t="shared" si="1"/>
        <v>2.4458060418830687</v>
      </c>
      <c r="O25" s="143">
        <f t="shared" si="2"/>
        <v>2.5187699513178456</v>
      </c>
      <c r="P25" s="52">
        <f t="shared" si="8"/>
        <v>2.9832254964339177E-2</v>
      </c>
      <c r="Q25" s="2"/>
    </row>
    <row r="26" spans="1:17" ht="20.100000000000001" customHeight="1" x14ac:dyDescent="0.25">
      <c r="A26" s="8" t="s">
        <v>177</v>
      </c>
      <c r="B26" s="19">
        <v>87680.079999999987</v>
      </c>
      <c r="C26" s="140">
        <v>86946.149999999951</v>
      </c>
      <c r="D26" s="214">
        <f t="shared" si="3"/>
        <v>3.2509013206526161E-2</v>
      </c>
      <c r="E26" s="215">
        <f t="shared" si="4"/>
        <v>3.2278559665481446E-2</v>
      </c>
      <c r="F26" s="52">
        <f t="shared" si="5"/>
        <v>-8.3705443699416873E-3</v>
      </c>
      <c r="H26" s="19">
        <v>6336.9760000000006</v>
      </c>
      <c r="I26" s="140">
        <v>6715.6600000000044</v>
      </c>
      <c r="J26" s="214">
        <f t="shared" si="0"/>
        <v>8.2354093812491043E-3</v>
      </c>
      <c r="K26" s="215">
        <f t="shared" si="6"/>
        <v>8.7259315844688545E-3</v>
      </c>
      <c r="L26" s="52">
        <f t="shared" si="7"/>
        <v>5.9757840332676629E-2</v>
      </c>
      <c r="N26" s="40">
        <f t="shared" si="1"/>
        <v>0.72273839166205156</v>
      </c>
      <c r="O26" s="143">
        <f t="shared" si="2"/>
        <v>0.77239302717831759</v>
      </c>
      <c r="P26" s="52">
        <f t="shared" si="8"/>
        <v>6.8703470147859894E-2</v>
      </c>
      <c r="Q26" s="2"/>
    </row>
    <row r="27" spans="1:17" ht="20.100000000000001" customHeight="1" x14ac:dyDescent="0.25">
      <c r="A27" s="8" t="s">
        <v>178</v>
      </c>
      <c r="B27" s="19">
        <v>17637.12</v>
      </c>
      <c r="C27" s="140">
        <v>15784.669999999998</v>
      </c>
      <c r="D27" s="214">
        <f t="shared" si="3"/>
        <v>6.5392888214185789E-3</v>
      </c>
      <c r="E27" s="215">
        <f t="shared" si="4"/>
        <v>5.8600226967489098E-3</v>
      </c>
      <c r="F27" s="52">
        <f t="shared" si="5"/>
        <v>-0.10503132030626321</v>
      </c>
      <c r="H27" s="19">
        <v>7518.9440000000031</v>
      </c>
      <c r="I27" s="140">
        <v>6671.165</v>
      </c>
      <c r="J27" s="214">
        <f t="shared" si="0"/>
        <v>9.7714717484627817E-3</v>
      </c>
      <c r="K27" s="215">
        <f t="shared" si="6"/>
        <v>8.6681174119450852E-3</v>
      </c>
      <c r="L27" s="52">
        <f t="shared" si="7"/>
        <v>-0.11275240246502738</v>
      </c>
      <c r="N27" s="40">
        <f t="shared" si="1"/>
        <v>4.2631359314899502</v>
      </c>
      <c r="O27" s="143">
        <f t="shared" si="2"/>
        <v>4.2263569653340873</v>
      </c>
      <c r="P27" s="52">
        <f t="shared" si="8"/>
        <v>-8.6272093470425026E-3</v>
      </c>
      <c r="Q27" s="2"/>
    </row>
    <row r="28" spans="1:17" ht="20.100000000000001" customHeight="1" x14ac:dyDescent="0.25">
      <c r="A28" s="8" t="s">
        <v>179</v>
      </c>
      <c r="B28" s="19">
        <v>22737.690000000013</v>
      </c>
      <c r="C28" s="140">
        <v>16319.890000000001</v>
      </c>
      <c r="D28" s="214">
        <f t="shared" si="3"/>
        <v>8.4304195946889905E-3</v>
      </c>
      <c r="E28" s="215">
        <f t="shared" si="4"/>
        <v>6.0587218996941703E-3</v>
      </c>
      <c r="F28" s="52">
        <f t="shared" si="5"/>
        <v>-0.28225382613625255</v>
      </c>
      <c r="H28" s="19">
        <v>6845.3240000000023</v>
      </c>
      <c r="I28" s="140">
        <v>6338.5139999999974</v>
      </c>
      <c r="J28" s="214">
        <f t="shared" si="0"/>
        <v>8.896048444445687E-3</v>
      </c>
      <c r="K28" s="215">
        <f t="shared" si="6"/>
        <v>8.2358903683625966E-3</v>
      </c>
      <c r="L28" s="52">
        <f t="shared" si="7"/>
        <v>-7.4037401297587194E-2</v>
      </c>
      <c r="N28" s="40">
        <f t="shared" si="1"/>
        <v>3.0105626385090121</v>
      </c>
      <c r="O28" s="143">
        <f t="shared" si="2"/>
        <v>3.8839195607323314</v>
      </c>
      <c r="P28" s="52">
        <f t="shared" si="8"/>
        <v>0.29009757546710646</v>
      </c>
      <c r="Q28" s="2"/>
    </row>
    <row r="29" spans="1:17" ht="20.100000000000001" customHeight="1" x14ac:dyDescent="0.25">
      <c r="A29" s="8" t="s">
        <v>180</v>
      </c>
      <c r="B29" s="19">
        <v>22178.459999999992</v>
      </c>
      <c r="C29" s="140">
        <v>15029.959999999997</v>
      </c>
      <c r="D29" s="214">
        <f t="shared" si="3"/>
        <v>8.2230747170898115E-3</v>
      </c>
      <c r="E29" s="215">
        <f t="shared" si="4"/>
        <v>5.5798383324598003E-3</v>
      </c>
      <c r="F29" s="52">
        <f t="shared" si="5"/>
        <v>-0.32231723933943102</v>
      </c>
      <c r="H29" s="19">
        <v>7870.3169999999973</v>
      </c>
      <c r="I29" s="140">
        <v>5708.6079999999984</v>
      </c>
      <c r="J29" s="214">
        <f t="shared" si="0"/>
        <v>1.0228109188862996E-2</v>
      </c>
      <c r="K29" s="215">
        <f t="shared" si="6"/>
        <v>7.417427751040334E-3</v>
      </c>
      <c r="L29" s="52">
        <f t="shared" si="7"/>
        <v>-0.2746660649119978</v>
      </c>
      <c r="N29" s="40">
        <f t="shared" si="1"/>
        <v>3.5486309689671867</v>
      </c>
      <c r="O29" s="143">
        <f t="shared" si="2"/>
        <v>3.7981524900931203</v>
      </c>
      <c r="P29" s="52">
        <f t="shared" si="8"/>
        <v>7.031486883477088E-2</v>
      </c>
      <c r="Q29" s="2"/>
    </row>
    <row r="30" spans="1:17" ht="20.100000000000001" customHeight="1" x14ac:dyDescent="0.25">
      <c r="A30" s="8" t="s">
        <v>181</v>
      </c>
      <c r="B30" s="19">
        <v>14109.930000000013</v>
      </c>
      <c r="C30" s="140">
        <v>16425.250000000004</v>
      </c>
      <c r="D30" s="214">
        <f t="shared" si="3"/>
        <v>5.2315178169677779E-3</v>
      </c>
      <c r="E30" s="215">
        <f t="shared" si="4"/>
        <v>6.097836559128259E-3</v>
      </c>
      <c r="F30" s="52">
        <f t="shared" si="5"/>
        <v>0.16409152986584544</v>
      </c>
      <c r="H30" s="19">
        <v>4713.3680000000013</v>
      </c>
      <c r="I30" s="140">
        <v>5696.0279999999975</v>
      </c>
      <c r="J30" s="214">
        <f t="shared" si="0"/>
        <v>6.1254003557026778E-3</v>
      </c>
      <c r="K30" s="215">
        <f t="shared" si="6"/>
        <v>7.4010820427506613E-3</v>
      </c>
      <c r="L30" s="52">
        <f t="shared" si="7"/>
        <v>0.20848361511343819</v>
      </c>
      <c r="N30" s="40">
        <f t="shared" si="1"/>
        <v>3.3404616465141901</v>
      </c>
      <c r="O30" s="143">
        <f t="shared" si="2"/>
        <v>3.4678485867794988</v>
      </c>
      <c r="P30" s="52">
        <f t="shared" si="8"/>
        <v>3.8134531614287044E-2</v>
      </c>
      <c r="Q30" s="2"/>
    </row>
    <row r="31" spans="1:17" ht="20.100000000000001" customHeight="1" x14ac:dyDescent="0.25">
      <c r="A31" s="8" t="s">
        <v>182</v>
      </c>
      <c r="B31" s="19">
        <v>17444.670000000013</v>
      </c>
      <c r="C31" s="140">
        <v>16145.860000000004</v>
      </c>
      <c r="D31" s="214">
        <f t="shared" si="3"/>
        <v>6.4679344203779372E-3</v>
      </c>
      <c r="E31" s="215">
        <f t="shared" si="4"/>
        <v>5.9941136595526153E-3</v>
      </c>
      <c r="F31" s="52">
        <f t="shared" si="5"/>
        <v>-7.4453113759102782E-2</v>
      </c>
      <c r="H31" s="19">
        <v>4880.4500000000007</v>
      </c>
      <c r="I31" s="140">
        <v>4312.3690000000006</v>
      </c>
      <c r="J31" s="214">
        <f t="shared" si="0"/>
        <v>6.3425368369261917E-3</v>
      </c>
      <c r="K31" s="215">
        <f t="shared" si="6"/>
        <v>5.6032373379510505E-3</v>
      </c>
      <c r="L31" s="52">
        <f t="shared" si="7"/>
        <v>-0.11639930744091222</v>
      </c>
      <c r="N31" s="40">
        <f t="shared" si="1"/>
        <v>2.7976740173359529</v>
      </c>
      <c r="O31" s="143">
        <f t="shared" si="2"/>
        <v>2.6708821951881161</v>
      </c>
      <c r="P31" s="52">
        <f t="shared" si="8"/>
        <v>-4.5320441681970004E-2</v>
      </c>
      <c r="Q31" s="2"/>
    </row>
    <row r="32" spans="1:17" ht="20.100000000000001" customHeight="1" thickBot="1" x14ac:dyDescent="0.3">
      <c r="A32" s="8" t="s">
        <v>17</v>
      </c>
      <c r="B32" s="19">
        <f>B33-SUM(B7:B31)</f>
        <v>262957.68999999855</v>
      </c>
      <c r="C32" s="140">
        <f>C33-SUM(C7:C31)</f>
        <v>239886.53999999911</v>
      </c>
      <c r="D32" s="214">
        <f t="shared" si="3"/>
        <v>9.749643267852362E-2</v>
      </c>
      <c r="E32" s="215">
        <f t="shared" si="4"/>
        <v>8.9057330247927904E-2</v>
      </c>
      <c r="F32" s="52">
        <f t="shared" si="5"/>
        <v>-8.7737118469513362E-2</v>
      </c>
      <c r="H32" s="19">
        <f>H33-SUM(H7:H31)</f>
        <v>67434.003999999841</v>
      </c>
      <c r="I32" s="140">
        <f>I33-SUM(I7:I31)</f>
        <v>63907.794999999693</v>
      </c>
      <c r="J32" s="214">
        <f t="shared" si="0"/>
        <v>8.7635905384017262E-2</v>
      </c>
      <c r="K32" s="215">
        <f t="shared" si="6"/>
        <v>8.303801069206268E-2</v>
      </c>
      <c r="L32" s="52">
        <f t="shared" si="7"/>
        <v>-5.2291259466072285E-2</v>
      </c>
      <c r="N32" s="40">
        <f t="shared" si="1"/>
        <v>2.5644431239109307</v>
      </c>
      <c r="O32" s="143">
        <f t="shared" si="2"/>
        <v>2.6640842374899369</v>
      </c>
      <c r="P32" s="52">
        <f t="shared" si="8"/>
        <v>3.8854873656565085E-2</v>
      </c>
      <c r="Q32" s="2"/>
    </row>
    <row r="33" spans="1:17" ht="26.25" customHeight="1" thickBot="1" x14ac:dyDescent="0.3">
      <c r="A33" s="35" t="s">
        <v>18</v>
      </c>
      <c r="B33" s="36">
        <v>2697100.629999999</v>
      </c>
      <c r="C33" s="148">
        <v>2693619.2599999993</v>
      </c>
      <c r="D33" s="251">
        <f>SUM(D7:D32)</f>
        <v>0.99999999999999989</v>
      </c>
      <c r="E33" s="252">
        <f>SUM(E7:E32)</f>
        <v>1</v>
      </c>
      <c r="F33" s="57">
        <f t="shared" si="5"/>
        <v>-1.2907823910150685E-3</v>
      </c>
      <c r="G33" s="56"/>
      <c r="H33" s="36">
        <v>769479.17299999984</v>
      </c>
      <c r="I33" s="148">
        <v>769620.97799999942</v>
      </c>
      <c r="J33" s="251">
        <f>SUM(J7:J32)</f>
        <v>0.99999999999999978</v>
      </c>
      <c r="K33" s="252">
        <f>SUM(K7:K32)</f>
        <v>1.0000000000000004</v>
      </c>
      <c r="L33" s="57">
        <f t="shared" si="7"/>
        <v>1.8428698914192131E-4</v>
      </c>
      <c r="M33" s="56"/>
      <c r="N33" s="37">
        <f t="shared" si="1"/>
        <v>2.8529865161167534</v>
      </c>
      <c r="O33" s="150">
        <f t="shared" si="2"/>
        <v>2.8572003082573727</v>
      </c>
      <c r="P33" s="57">
        <f t="shared" si="8"/>
        <v>1.4769758345562758E-3</v>
      </c>
      <c r="Q33" s="2"/>
    </row>
    <row r="35" spans="1:17" ht="15.75" thickBot="1" x14ac:dyDescent="0.3">
      <c r="L35" s="10"/>
    </row>
    <row r="36" spans="1:17" x14ac:dyDescent="0.25">
      <c r="A36" s="357" t="s">
        <v>2</v>
      </c>
      <c r="B36" s="351" t="s">
        <v>1</v>
      </c>
      <c r="C36" s="344"/>
      <c r="D36" s="351" t="s">
        <v>104</v>
      </c>
      <c r="E36" s="344"/>
      <c r="F36" s="130" t="s">
        <v>0</v>
      </c>
      <c r="H36" s="360" t="s">
        <v>19</v>
      </c>
      <c r="I36" s="361"/>
      <c r="J36" s="351" t="s">
        <v>104</v>
      </c>
      <c r="K36" s="344"/>
      <c r="L36" s="130" t="s">
        <v>0</v>
      </c>
      <c r="N36" s="343" t="s">
        <v>22</v>
      </c>
      <c r="O36" s="344"/>
      <c r="P36" s="130" t="s">
        <v>0</v>
      </c>
    </row>
    <row r="37" spans="1:17" x14ac:dyDescent="0.25">
      <c r="A37" s="358"/>
      <c r="B37" s="352" t="str">
        <f>B5</f>
        <v>jan-out</v>
      </c>
      <c r="C37" s="346"/>
      <c r="D37" s="352" t="str">
        <f>B37</f>
        <v>jan-out</v>
      </c>
      <c r="E37" s="346"/>
      <c r="F37" s="131" t="str">
        <f>F5</f>
        <v>2023 / 2022</v>
      </c>
      <c r="H37" s="341" t="str">
        <f>B37</f>
        <v>jan-out</v>
      </c>
      <c r="I37" s="346"/>
      <c r="J37" s="352" t="str">
        <f>H37</f>
        <v>jan-out</v>
      </c>
      <c r="K37" s="346"/>
      <c r="L37" s="131" t="str">
        <f>F37</f>
        <v>2023 / 2022</v>
      </c>
      <c r="N37" s="341" t="str">
        <f>B37</f>
        <v>jan-out</v>
      </c>
      <c r="O37" s="342"/>
      <c r="P37" s="131" t="str">
        <f>L37</f>
        <v>2023 / 2022</v>
      </c>
    </row>
    <row r="38" spans="1:17" ht="19.5" customHeight="1" thickBot="1" x14ac:dyDescent="0.3">
      <c r="A38" s="359"/>
      <c r="B38" s="99">
        <f>B6</f>
        <v>2022</v>
      </c>
      <c r="C38" s="134">
        <f>C6</f>
        <v>2023</v>
      </c>
      <c r="D38" s="99">
        <f>B38</f>
        <v>2022</v>
      </c>
      <c r="E38" s="134">
        <f>C38</f>
        <v>2023</v>
      </c>
      <c r="F38" s="131" t="str">
        <f>F6</f>
        <v>HL</v>
      </c>
      <c r="H38" s="25">
        <f>B38</f>
        <v>2022</v>
      </c>
      <c r="I38" s="134">
        <f>C38</f>
        <v>2023</v>
      </c>
      <c r="J38" s="99">
        <f>B38</f>
        <v>2022</v>
      </c>
      <c r="K38" s="134">
        <f>C38</f>
        <v>2023</v>
      </c>
      <c r="L38" s="260">
        <f>L6</f>
        <v>1000</v>
      </c>
      <c r="N38" s="25">
        <f>B38</f>
        <v>2022</v>
      </c>
      <c r="O38" s="134">
        <f>C38</f>
        <v>2023</v>
      </c>
      <c r="P38" s="132"/>
    </row>
    <row r="39" spans="1:17" ht="20.100000000000001" customHeight="1" x14ac:dyDescent="0.25">
      <c r="A39" s="38" t="s">
        <v>158</v>
      </c>
      <c r="B39" s="19">
        <v>328916.84999999998</v>
      </c>
      <c r="C39" s="147">
        <v>288389.57000000012</v>
      </c>
      <c r="D39" s="247">
        <f>B39/$B$62</f>
        <v>0.27130877299490075</v>
      </c>
      <c r="E39" s="246">
        <f>C39/$C$62</f>
        <v>0.24487313567450719</v>
      </c>
      <c r="F39" s="52">
        <f>(C39-B39)/B39</f>
        <v>-0.12321436253569817</v>
      </c>
      <c r="H39" s="39">
        <v>91092.029000000039</v>
      </c>
      <c r="I39" s="147">
        <v>86546.524999999907</v>
      </c>
      <c r="J39" s="250">
        <f>H39/$H$62</f>
        <v>0.26866181733204225</v>
      </c>
      <c r="K39" s="246">
        <f>I39/$I$62</f>
        <v>0.26194963786800596</v>
      </c>
      <c r="L39" s="52">
        <f>(I39-H39)/H39</f>
        <v>-4.9900129022267467E-2</v>
      </c>
      <c r="N39" s="40">
        <f t="shared" ref="N39:N62" si="9">(H39/B39)*10</f>
        <v>2.7694546205218753</v>
      </c>
      <c r="O39" s="149">
        <f t="shared" ref="O39:O62" si="10">(I39/C39)*10</f>
        <v>3.0010282618750694</v>
      </c>
      <c r="P39" s="52">
        <f>(O39-N39)/N39</f>
        <v>8.3617055732639681E-2</v>
      </c>
    </row>
    <row r="40" spans="1:17" ht="20.100000000000001" customHeight="1" x14ac:dyDescent="0.25">
      <c r="A40" s="38" t="s">
        <v>163</v>
      </c>
      <c r="B40" s="19">
        <v>173350.81999999986</v>
      </c>
      <c r="C40" s="140">
        <v>165757.51000000004</v>
      </c>
      <c r="D40" s="247">
        <f t="shared" ref="D40:D61" si="11">B40/$B$62</f>
        <v>0.14298932472404458</v>
      </c>
      <c r="E40" s="215">
        <f t="shared" ref="E40:E61" si="12">C40/$C$62</f>
        <v>0.1407455936610276</v>
      </c>
      <c r="F40" s="52">
        <f t="shared" ref="F40:F62" si="13">(C40-B40)/B40</f>
        <v>-4.3803138629513426E-2</v>
      </c>
      <c r="H40" s="19">
        <v>42065.887999999999</v>
      </c>
      <c r="I40" s="140">
        <v>40243.481000000014</v>
      </c>
      <c r="J40" s="247">
        <f t="shared" ref="J40:J62" si="14">H40/$H$62</f>
        <v>0.12406681508616021</v>
      </c>
      <c r="K40" s="215">
        <f t="shared" ref="K40:K62" si="15">I40/$I$62</f>
        <v>0.1218046048006895</v>
      </c>
      <c r="L40" s="52">
        <f t="shared" ref="L40:L62" si="16">(I40-H40)/H40</f>
        <v>-4.3322679887323065E-2</v>
      </c>
      <c r="N40" s="40">
        <f t="shared" si="9"/>
        <v>2.4266333438745793</v>
      </c>
      <c r="O40" s="143">
        <f t="shared" si="10"/>
        <v>2.4278526505375235</v>
      </c>
      <c r="P40" s="52">
        <f t="shared" ref="P40:P62" si="17">(O40-N40)/N40</f>
        <v>5.0246843678385166E-4</v>
      </c>
    </row>
    <row r="41" spans="1:17" ht="20.100000000000001" customHeight="1" x14ac:dyDescent="0.25">
      <c r="A41" s="38" t="s">
        <v>164</v>
      </c>
      <c r="B41" s="19">
        <v>100725.26000000001</v>
      </c>
      <c r="C41" s="140">
        <v>138279.52999999994</v>
      </c>
      <c r="D41" s="247">
        <f t="shared" si="11"/>
        <v>8.308375414695951E-2</v>
      </c>
      <c r="E41" s="215">
        <f t="shared" si="12"/>
        <v>0.11741389298752053</v>
      </c>
      <c r="F41" s="52">
        <f t="shared" si="13"/>
        <v>0.37283865040407865</v>
      </c>
      <c r="H41" s="19">
        <v>36123.164999999979</v>
      </c>
      <c r="I41" s="140">
        <v>39270.149999999965</v>
      </c>
      <c r="J41" s="247">
        <f t="shared" si="14"/>
        <v>0.10653967491145919</v>
      </c>
      <c r="K41" s="215">
        <f t="shared" si="15"/>
        <v>0.11885863206549628</v>
      </c>
      <c r="L41" s="52">
        <f t="shared" si="16"/>
        <v>8.7118196868961731E-2</v>
      </c>
      <c r="N41" s="40">
        <f t="shared" si="9"/>
        <v>3.5863064538130729</v>
      </c>
      <c r="O41" s="143">
        <f t="shared" si="10"/>
        <v>2.8399105782323666</v>
      </c>
      <c r="P41" s="52">
        <f t="shared" si="17"/>
        <v>-0.20812384139317344</v>
      </c>
    </row>
    <row r="42" spans="1:17" ht="20.100000000000001" customHeight="1" x14ac:dyDescent="0.25">
      <c r="A42" s="38" t="s">
        <v>166</v>
      </c>
      <c r="B42" s="19">
        <v>114173.07999999987</v>
      </c>
      <c r="C42" s="140">
        <v>92660.170000000056</v>
      </c>
      <c r="D42" s="247">
        <f t="shared" si="11"/>
        <v>9.4176258357845169E-2</v>
      </c>
      <c r="E42" s="215">
        <f t="shared" si="12"/>
        <v>7.8678248939560838E-2</v>
      </c>
      <c r="F42" s="52">
        <f t="shared" si="13"/>
        <v>-0.18842366344150335</v>
      </c>
      <c r="H42" s="19">
        <v>39560.80200000004</v>
      </c>
      <c r="I42" s="140">
        <v>34039.440000000002</v>
      </c>
      <c r="J42" s="247">
        <f t="shared" si="14"/>
        <v>0.11667845229831358</v>
      </c>
      <c r="K42" s="215">
        <f t="shared" si="15"/>
        <v>0.10302688618901483</v>
      </c>
      <c r="L42" s="52">
        <f t="shared" si="16"/>
        <v>-0.13956648300507235</v>
      </c>
      <c r="N42" s="40">
        <f t="shared" si="9"/>
        <v>3.4649850910564983</v>
      </c>
      <c r="O42" s="143">
        <f t="shared" si="10"/>
        <v>3.6735784102273912</v>
      </c>
      <c r="P42" s="52">
        <f t="shared" si="17"/>
        <v>6.0200351138391561E-2</v>
      </c>
    </row>
    <row r="43" spans="1:17" ht="20.100000000000001" customHeight="1" x14ac:dyDescent="0.25">
      <c r="A43" s="38" t="s">
        <v>167</v>
      </c>
      <c r="B43" s="19">
        <v>111516.45000000003</v>
      </c>
      <c r="C43" s="140">
        <v>124759.49999999997</v>
      </c>
      <c r="D43" s="247">
        <f t="shared" si="11"/>
        <v>9.1984923296715287E-2</v>
      </c>
      <c r="E43" s="215">
        <f t="shared" si="12"/>
        <v>0.10593396276496289</v>
      </c>
      <c r="F43" s="52">
        <f t="shared" si="13"/>
        <v>0.11875422863622311</v>
      </c>
      <c r="H43" s="19">
        <v>25409.614999999991</v>
      </c>
      <c r="I43" s="140">
        <v>28904.636999999999</v>
      </c>
      <c r="J43" s="247">
        <f t="shared" si="14"/>
        <v>7.494172013236762E-2</v>
      </c>
      <c r="K43" s="215">
        <f t="shared" si="15"/>
        <v>8.7485421221200663E-2</v>
      </c>
      <c r="L43" s="52">
        <f t="shared" si="16"/>
        <v>0.13754722375762127</v>
      </c>
      <c r="N43" s="40">
        <f t="shared" si="9"/>
        <v>2.2785530744567266</v>
      </c>
      <c r="O43" s="143">
        <f t="shared" si="10"/>
        <v>2.3168285381073188</v>
      </c>
      <c r="P43" s="52">
        <f t="shared" si="17"/>
        <v>1.6798144436340673E-2</v>
      </c>
    </row>
    <row r="44" spans="1:17" ht="20.100000000000001" customHeight="1" x14ac:dyDescent="0.25">
      <c r="A44" s="38" t="s">
        <v>169</v>
      </c>
      <c r="B44" s="19">
        <v>89283.789999999979</v>
      </c>
      <c r="C44" s="140">
        <v>80315.579999999914</v>
      </c>
      <c r="D44" s="247">
        <f t="shared" si="11"/>
        <v>7.3646198159913009E-2</v>
      </c>
      <c r="E44" s="215">
        <f t="shared" si="12"/>
        <v>6.8196391145895832E-2</v>
      </c>
      <c r="F44" s="52">
        <f t="shared" si="13"/>
        <v>-0.10044611681471034</v>
      </c>
      <c r="H44" s="19">
        <v>21775.276000000013</v>
      </c>
      <c r="I44" s="140">
        <v>19955.627000000004</v>
      </c>
      <c r="J44" s="247">
        <f t="shared" si="14"/>
        <v>6.4222800691669787E-2</v>
      </c>
      <c r="K44" s="215">
        <f t="shared" si="15"/>
        <v>6.0399528069775291E-2</v>
      </c>
      <c r="L44" s="52">
        <f t="shared" si="16"/>
        <v>-8.3564910956812094E-2</v>
      </c>
      <c r="N44" s="40">
        <f t="shared" si="9"/>
        <v>2.4388834748166515</v>
      </c>
      <c r="O44" s="143">
        <f t="shared" si="10"/>
        <v>2.4846520438500259</v>
      </c>
      <c r="P44" s="52">
        <f t="shared" si="17"/>
        <v>1.8766197526847897E-2</v>
      </c>
    </row>
    <row r="45" spans="1:17" ht="20.100000000000001" customHeight="1" x14ac:dyDescent="0.25">
      <c r="A45" s="38" t="s">
        <v>170</v>
      </c>
      <c r="B45" s="19">
        <v>34690.720000000016</v>
      </c>
      <c r="C45" s="140">
        <v>44837.459999999992</v>
      </c>
      <c r="D45" s="247">
        <f t="shared" si="11"/>
        <v>2.8614820668231705E-2</v>
      </c>
      <c r="E45" s="215">
        <f t="shared" si="12"/>
        <v>3.8071728550655569E-2</v>
      </c>
      <c r="F45" s="52">
        <f t="shared" si="13"/>
        <v>0.29249147898919281</v>
      </c>
      <c r="H45" s="19">
        <v>17853.610999999997</v>
      </c>
      <c r="I45" s="140">
        <v>18381.352000000006</v>
      </c>
      <c r="J45" s="247">
        <f t="shared" si="14"/>
        <v>5.2656457758772035E-2</v>
      </c>
      <c r="K45" s="215">
        <f t="shared" si="15"/>
        <v>5.5634683194089582E-2</v>
      </c>
      <c r="L45" s="52">
        <f t="shared" si="16"/>
        <v>2.9559342364970827E-2</v>
      </c>
      <c r="N45" s="40">
        <f t="shared" si="9"/>
        <v>5.1465092105323818</v>
      </c>
      <c r="O45" s="143">
        <f t="shared" si="10"/>
        <v>4.0995524724192691</v>
      </c>
      <c r="P45" s="52">
        <f t="shared" si="17"/>
        <v>-0.20343046039255216</v>
      </c>
    </row>
    <row r="46" spans="1:17" ht="20.100000000000001" customHeight="1" x14ac:dyDescent="0.25">
      <c r="A46" s="38" t="s">
        <v>171</v>
      </c>
      <c r="B46" s="19">
        <v>94626.940000000017</v>
      </c>
      <c r="C46" s="140">
        <v>86854.809999999954</v>
      </c>
      <c r="D46" s="247">
        <f t="shared" si="11"/>
        <v>7.8053523204001551E-2</v>
      </c>
      <c r="E46" s="215">
        <f t="shared" si="12"/>
        <v>7.3748886525658766E-2</v>
      </c>
      <c r="F46" s="52">
        <f t="shared" si="13"/>
        <v>-8.2134432329736773E-2</v>
      </c>
      <c r="H46" s="19">
        <v>17959.371000000006</v>
      </c>
      <c r="I46" s="140">
        <v>17250.103999999988</v>
      </c>
      <c r="J46" s="247">
        <f t="shared" si="14"/>
        <v>5.2968380482559863E-2</v>
      </c>
      <c r="K46" s="215">
        <f t="shared" si="15"/>
        <v>5.221074440580304E-2</v>
      </c>
      <c r="L46" s="52">
        <f t="shared" si="16"/>
        <v>-3.9492864198864081E-2</v>
      </c>
      <c r="N46" s="40">
        <f t="shared" si="9"/>
        <v>1.8979131101565794</v>
      </c>
      <c r="O46" s="143">
        <f t="shared" si="10"/>
        <v>1.9860850538962662</v>
      </c>
      <c r="P46" s="52">
        <f t="shared" si="17"/>
        <v>4.6457313176161467E-2</v>
      </c>
    </row>
    <row r="47" spans="1:17" ht="20.100000000000001" customHeight="1" x14ac:dyDescent="0.25">
      <c r="A47" s="38" t="s">
        <v>175</v>
      </c>
      <c r="B47" s="19">
        <v>36044.97</v>
      </c>
      <c r="C47" s="140">
        <v>39602.60000000002</v>
      </c>
      <c r="D47" s="247">
        <f t="shared" si="11"/>
        <v>2.9731880818322346E-2</v>
      </c>
      <c r="E47" s="215">
        <f t="shared" si="12"/>
        <v>3.3626780756541366E-2</v>
      </c>
      <c r="F47" s="52">
        <f t="shared" si="13"/>
        <v>9.8699763101481819E-2</v>
      </c>
      <c r="H47" s="19">
        <v>8509.4350000000013</v>
      </c>
      <c r="I47" s="140">
        <v>9375.4090000000051</v>
      </c>
      <c r="J47" s="247">
        <f t="shared" si="14"/>
        <v>2.5097259295529431E-2</v>
      </c>
      <c r="K47" s="215">
        <f t="shared" si="15"/>
        <v>2.8376471411353001E-2</v>
      </c>
      <c r="L47" s="52">
        <f t="shared" si="16"/>
        <v>0.10176633348747639</v>
      </c>
      <c r="N47" s="40">
        <f t="shared" si="9"/>
        <v>2.3607829330971839</v>
      </c>
      <c r="O47" s="143">
        <f t="shared" si="10"/>
        <v>2.367372091731351</v>
      </c>
      <c r="P47" s="52">
        <f t="shared" si="17"/>
        <v>2.791090422499188E-3</v>
      </c>
    </row>
    <row r="48" spans="1:17" ht="20.100000000000001" customHeight="1" x14ac:dyDescent="0.25">
      <c r="A48" s="38" t="s">
        <v>176</v>
      </c>
      <c r="B48" s="19">
        <v>37160.599999999984</v>
      </c>
      <c r="C48" s="140">
        <v>34606.11</v>
      </c>
      <c r="D48" s="247">
        <f t="shared" si="11"/>
        <v>3.0652114021383532E-2</v>
      </c>
      <c r="E48" s="215">
        <f t="shared" si="12"/>
        <v>2.9384234212065704E-2</v>
      </c>
      <c r="F48" s="52">
        <f t="shared" si="13"/>
        <v>-6.8741893295586845E-2</v>
      </c>
      <c r="H48" s="19">
        <v>9088.7620000000024</v>
      </c>
      <c r="I48" s="140">
        <v>8716.483000000002</v>
      </c>
      <c r="J48" s="247">
        <f t="shared" si="14"/>
        <v>2.6805894467653218E-2</v>
      </c>
      <c r="K48" s="215">
        <f t="shared" si="15"/>
        <v>2.6382105640089342E-2</v>
      </c>
      <c r="L48" s="52">
        <f t="shared" si="16"/>
        <v>-4.0960364018773995E-2</v>
      </c>
      <c r="N48" s="40">
        <f t="shared" si="9"/>
        <v>2.4458060418830714</v>
      </c>
      <c r="O48" s="143">
        <f t="shared" si="10"/>
        <v>2.5187699513178456</v>
      </c>
      <c r="P48" s="52">
        <f t="shared" si="17"/>
        <v>2.9832254964338056E-2</v>
      </c>
    </row>
    <row r="49" spans="1:16" ht="20.100000000000001" customHeight="1" x14ac:dyDescent="0.25">
      <c r="A49" s="38" t="s">
        <v>180</v>
      </c>
      <c r="B49" s="19">
        <v>22178.460000000014</v>
      </c>
      <c r="C49" s="140">
        <v>15029.959999999997</v>
      </c>
      <c r="D49" s="247">
        <f t="shared" si="11"/>
        <v>1.829401798514272E-2</v>
      </c>
      <c r="E49" s="215">
        <f t="shared" si="12"/>
        <v>1.2762019910298468E-2</v>
      </c>
      <c r="F49" s="52">
        <f t="shared" si="13"/>
        <v>-0.32231723933943168</v>
      </c>
      <c r="H49" s="19">
        <v>7870.3169999999982</v>
      </c>
      <c r="I49" s="140">
        <v>5708.6079999999984</v>
      </c>
      <c r="J49" s="247">
        <f t="shared" si="14"/>
        <v>2.3212279838439709E-2</v>
      </c>
      <c r="K49" s="215">
        <f t="shared" si="15"/>
        <v>1.7278195725714034E-2</v>
      </c>
      <c r="L49" s="52">
        <f t="shared" si="16"/>
        <v>-0.27466606491199785</v>
      </c>
      <c r="N49" s="40">
        <f t="shared" si="9"/>
        <v>3.548630968967184</v>
      </c>
      <c r="O49" s="143">
        <f t="shared" si="10"/>
        <v>3.7981524900931203</v>
      </c>
      <c r="P49" s="52">
        <f t="shared" si="17"/>
        <v>7.0314868834771685E-2</v>
      </c>
    </row>
    <row r="50" spans="1:16" ht="20.100000000000001" customHeight="1" x14ac:dyDescent="0.25">
      <c r="A50" s="38" t="s">
        <v>181</v>
      </c>
      <c r="B50" s="19">
        <v>14109.930000000013</v>
      </c>
      <c r="C50" s="140">
        <v>16425.250000000004</v>
      </c>
      <c r="D50" s="247">
        <f t="shared" si="11"/>
        <v>1.1638649085153113E-2</v>
      </c>
      <c r="E50" s="215">
        <f t="shared" si="12"/>
        <v>1.3946768157176067E-2</v>
      </c>
      <c r="F50" s="52">
        <f t="shared" si="13"/>
        <v>0.16409152986584544</v>
      </c>
      <c r="H50" s="19">
        <v>4713.3679999999995</v>
      </c>
      <c r="I50" s="140">
        <v>5696.0279999999975</v>
      </c>
      <c r="J50" s="247">
        <f t="shared" si="14"/>
        <v>1.3901348191889464E-2</v>
      </c>
      <c r="K50" s="215">
        <f t="shared" si="15"/>
        <v>1.7240119945728879E-2</v>
      </c>
      <c r="L50" s="52">
        <f t="shared" si="16"/>
        <v>0.20848361511343866</v>
      </c>
      <c r="N50" s="40">
        <f t="shared" si="9"/>
        <v>3.3404616465141892</v>
      </c>
      <c r="O50" s="143">
        <f t="shared" si="10"/>
        <v>3.4678485867794988</v>
      </c>
      <c r="P50" s="52">
        <f t="shared" si="17"/>
        <v>3.8134531614287315E-2</v>
      </c>
    </row>
    <row r="51" spans="1:16" ht="20.100000000000001" customHeight="1" x14ac:dyDescent="0.25">
      <c r="A51" s="38" t="s">
        <v>182</v>
      </c>
      <c r="B51" s="19">
        <v>17444.670000000009</v>
      </c>
      <c r="C51" s="140">
        <v>16145.860000000004</v>
      </c>
      <c r="D51" s="247">
        <f t="shared" si="11"/>
        <v>1.4389326703697174E-2</v>
      </c>
      <c r="E51" s="215">
        <f t="shared" si="12"/>
        <v>1.3709536604814099E-2</v>
      </c>
      <c r="F51" s="52">
        <f t="shared" si="13"/>
        <v>-7.4453113759102602E-2</v>
      </c>
      <c r="H51" s="19">
        <v>4880.45</v>
      </c>
      <c r="I51" s="140">
        <v>4312.3690000000006</v>
      </c>
      <c r="J51" s="247">
        <f t="shared" si="14"/>
        <v>1.4394130647788788E-2</v>
      </c>
      <c r="K51" s="215">
        <f t="shared" si="15"/>
        <v>1.3052210910873848E-2</v>
      </c>
      <c r="L51" s="52">
        <f t="shared" si="16"/>
        <v>-0.11639930744091205</v>
      </c>
      <c r="N51" s="40">
        <f t="shared" si="9"/>
        <v>2.7976740173359529</v>
      </c>
      <c r="O51" s="143">
        <f t="shared" si="10"/>
        <v>2.6708821951881161</v>
      </c>
      <c r="P51" s="52">
        <f t="shared" si="17"/>
        <v>-4.5320441681970004E-2</v>
      </c>
    </row>
    <row r="52" spans="1:16" ht="20.100000000000001" customHeight="1" x14ac:dyDescent="0.25">
      <c r="A52" s="38" t="s">
        <v>183</v>
      </c>
      <c r="B52" s="19">
        <v>6327.4900000000007</v>
      </c>
      <c r="C52" s="140">
        <v>7980.7800000000025</v>
      </c>
      <c r="D52" s="247">
        <f t="shared" si="11"/>
        <v>5.2192630083788801E-3</v>
      </c>
      <c r="E52" s="215">
        <f t="shared" si="12"/>
        <v>6.7765232415596495E-3</v>
      </c>
      <c r="F52" s="52">
        <f t="shared" si="13"/>
        <v>0.26128686098279119</v>
      </c>
      <c r="H52" s="19">
        <v>1877.547</v>
      </c>
      <c r="I52" s="140">
        <v>2441.3660000000004</v>
      </c>
      <c r="J52" s="247">
        <f t="shared" si="14"/>
        <v>5.5375337961384493E-3</v>
      </c>
      <c r="K52" s="215">
        <f t="shared" si="15"/>
        <v>7.3892618981901701E-3</v>
      </c>
      <c r="L52" s="52">
        <f t="shared" si="16"/>
        <v>0.30029554519806984</v>
      </c>
      <c r="N52" s="40">
        <f t="shared" ref="N52" si="18">(H52/B52)*10</f>
        <v>2.9672856061408233</v>
      </c>
      <c r="O52" s="143">
        <f t="shared" ref="O52" si="19">(I52/C52)*10</f>
        <v>3.0590568841642041</v>
      </c>
      <c r="P52" s="52">
        <f t="shared" ref="P52" si="20">(O52-N52)/N52</f>
        <v>3.0927686176706198E-2</v>
      </c>
    </row>
    <row r="53" spans="1:16" ht="20.100000000000001" customHeight="1" x14ac:dyDescent="0.25">
      <c r="A53" s="38" t="s">
        <v>184</v>
      </c>
      <c r="B53" s="19">
        <v>4121.1399999999985</v>
      </c>
      <c r="C53" s="140">
        <v>3858.4</v>
      </c>
      <c r="D53" s="247">
        <f t="shared" si="11"/>
        <v>3.3993437452055279E-3</v>
      </c>
      <c r="E53" s="215">
        <f t="shared" si="12"/>
        <v>3.276188201558462E-3</v>
      </c>
      <c r="F53" s="52">
        <f t="shared" si="13"/>
        <v>-6.3754203933862594E-2</v>
      </c>
      <c r="H53" s="19">
        <v>2096.6630000000005</v>
      </c>
      <c r="I53" s="140">
        <v>1799.1440000000002</v>
      </c>
      <c r="J53" s="247">
        <f t="shared" si="14"/>
        <v>6.1837824680889648E-3</v>
      </c>
      <c r="K53" s="215">
        <f t="shared" si="15"/>
        <v>5.4454539829576782E-3</v>
      </c>
      <c r="L53" s="52">
        <f t="shared" si="16"/>
        <v>-0.14190120205297665</v>
      </c>
      <c r="N53" s="40">
        <f t="shared" si="9"/>
        <v>5.0875801355935524</v>
      </c>
      <c r="O53" s="143">
        <f t="shared" si="10"/>
        <v>4.6629276383993368</v>
      </c>
      <c r="P53" s="52">
        <f t="shared" si="17"/>
        <v>-8.3468463567438769E-2</v>
      </c>
    </row>
    <row r="54" spans="1:16" ht="20.100000000000001" customHeight="1" x14ac:dyDescent="0.25">
      <c r="A54" s="38" t="s">
        <v>185</v>
      </c>
      <c r="B54" s="19">
        <v>8074.9000000000024</v>
      </c>
      <c r="C54" s="140">
        <v>5727.159999999998</v>
      </c>
      <c r="D54" s="247">
        <f t="shared" si="11"/>
        <v>6.6606232275923981E-3</v>
      </c>
      <c r="E54" s="215">
        <f t="shared" si="12"/>
        <v>4.8629623731177574E-3</v>
      </c>
      <c r="F54" s="52">
        <f t="shared" si="13"/>
        <v>-0.29074539622781753</v>
      </c>
      <c r="H54" s="19">
        <v>1746.9809999999991</v>
      </c>
      <c r="I54" s="140">
        <v>1673.5800000000006</v>
      </c>
      <c r="J54" s="247">
        <f t="shared" si="14"/>
        <v>5.1524496210809843E-3</v>
      </c>
      <c r="K54" s="215">
        <f t="shared" si="15"/>
        <v>5.0654104823173209E-3</v>
      </c>
      <c r="L54" s="52">
        <f t="shared" si="16"/>
        <v>-4.201591202193871E-2</v>
      </c>
      <c r="N54" s="40">
        <f t="shared" ref="N54" si="21">(H54/B54)*10</f>
        <v>2.1634707550557883</v>
      </c>
      <c r="O54" s="143">
        <f t="shared" ref="O54" si="22">(I54/C54)*10</f>
        <v>2.9221813254737099</v>
      </c>
      <c r="P54" s="52">
        <f t="shared" ref="P54" si="23">(O54-N54)/N54</f>
        <v>0.35069139189651632</v>
      </c>
    </row>
    <row r="55" spans="1:16" ht="20.100000000000001" customHeight="1" x14ac:dyDescent="0.25">
      <c r="A55" s="38" t="s">
        <v>186</v>
      </c>
      <c r="B55" s="19">
        <v>4490.0700000000033</v>
      </c>
      <c r="C55" s="140">
        <v>3617.2999999999988</v>
      </c>
      <c r="D55" s="247">
        <f t="shared" si="11"/>
        <v>3.703657572913078E-3</v>
      </c>
      <c r="E55" s="215">
        <f t="shared" si="12"/>
        <v>3.0714688942301005E-3</v>
      </c>
      <c r="F55" s="52">
        <f t="shared" si="13"/>
        <v>-0.19437781593605533</v>
      </c>
      <c r="H55" s="19">
        <v>1791.7999999999997</v>
      </c>
      <c r="I55" s="140">
        <v>1538.5100000000002</v>
      </c>
      <c r="J55" s="247">
        <f t="shared" si="14"/>
        <v>5.2846363131899615E-3</v>
      </c>
      <c r="K55" s="215">
        <f t="shared" si="15"/>
        <v>4.6565952515864309E-3</v>
      </c>
      <c r="L55" s="52">
        <f t="shared" si="16"/>
        <v>-0.14136064292889805</v>
      </c>
      <c r="N55" s="40">
        <f t="shared" ref="N55" si="24">(H55/B55)*10</f>
        <v>3.9905836657334923</v>
      </c>
      <c r="O55" s="143">
        <f t="shared" ref="O55" si="25">(I55/C55)*10</f>
        <v>4.2531999004782595</v>
      </c>
      <c r="P55" s="52">
        <f t="shared" ref="P55" si="26">(O55-N55)/N55</f>
        <v>6.5808978521064723E-2</v>
      </c>
    </row>
    <row r="56" spans="1:16" ht="20.100000000000001" customHeight="1" x14ac:dyDescent="0.25">
      <c r="A56" s="38" t="s">
        <v>187</v>
      </c>
      <c r="B56" s="19">
        <v>5034.5000000000018</v>
      </c>
      <c r="C56" s="140">
        <v>4894.8899999999994</v>
      </c>
      <c r="D56" s="247">
        <f t="shared" si="11"/>
        <v>4.152733487636247E-3</v>
      </c>
      <c r="E56" s="215">
        <f t="shared" si="12"/>
        <v>4.1562774377790013E-3</v>
      </c>
      <c r="F56" s="52">
        <f t="shared" si="13"/>
        <v>-2.7730658456649588E-2</v>
      </c>
      <c r="H56" s="19">
        <v>1448.1390000000006</v>
      </c>
      <c r="I56" s="140">
        <v>1478.4609999999998</v>
      </c>
      <c r="J56" s="247">
        <f t="shared" si="14"/>
        <v>4.2710614722327274E-3</v>
      </c>
      <c r="K56" s="215">
        <f t="shared" si="15"/>
        <v>4.4748454493345668E-3</v>
      </c>
      <c r="L56" s="52">
        <f t="shared" si="16"/>
        <v>2.0938597745105404E-2</v>
      </c>
      <c r="N56" s="40">
        <f t="shared" ref="N56" si="27">(H56/B56)*10</f>
        <v>2.8764306286622308</v>
      </c>
      <c r="O56" s="143">
        <f t="shared" ref="O56" si="28">(I56/C56)*10</f>
        <v>3.0204172106012592</v>
      </c>
      <c r="P56" s="52">
        <f t="shared" ref="P56" si="29">(O56-N56)/N56</f>
        <v>5.005738031860469E-2</v>
      </c>
    </row>
    <row r="57" spans="1:16" ht="20.100000000000001" customHeight="1" x14ac:dyDescent="0.25">
      <c r="A57" s="38" t="s">
        <v>188</v>
      </c>
      <c r="B57" s="19">
        <v>3759.0299999999993</v>
      </c>
      <c r="C57" s="140">
        <v>2334.2799999999997</v>
      </c>
      <c r="D57" s="247">
        <f t="shared" si="11"/>
        <v>3.1006554299392738E-3</v>
      </c>
      <c r="E57" s="215">
        <f t="shared" si="12"/>
        <v>1.9820497084630639E-3</v>
      </c>
      <c r="F57" s="52">
        <f t="shared" si="13"/>
        <v>-0.37902065160427018</v>
      </c>
      <c r="H57" s="19">
        <v>1131.4030000000005</v>
      </c>
      <c r="I57" s="140">
        <v>846.00499999999977</v>
      </c>
      <c r="J57" s="247">
        <f t="shared" si="14"/>
        <v>3.3368977445317922E-3</v>
      </c>
      <c r="K57" s="215">
        <f t="shared" si="15"/>
        <v>2.5605962040015189E-3</v>
      </c>
      <c r="L57" s="52">
        <f t="shared" ref="L57:L58" si="30">(I57-H57)/H57</f>
        <v>-0.25225140820733249</v>
      </c>
      <c r="N57" s="40">
        <f t="shared" ref="N57:N58" si="31">(H57/B57)*10</f>
        <v>3.0098270032428598</v>
      </c>
      <c r="O57" s="143">
        <f t="shared" ref="O57:O58" si="32">(I57/C57)*10</f>
        <v>3.6242652980790648</v>
      </c>
      <c r="P57" s="52">
        <f t="shared" ref="P57:P58" si="33">(O57-N57)/N57</f>
        <v>0.20414405684253431</v>
      </c>
    </row>
    <row r="58" spans="1:16" ht="20.100000000000001" customHeight="1" x14ac:dyDescent="0.25">
      <c r="A58" s="38" t="s">
        <v>189</v>
      </c>
      <c r="B58" s="19">
        <v>3348.9800000000005</v>
      </c>
      <c r="C58" s="140">
        <v>2543.5399999999991</v>
      </c>
      <c r="D58" s="247">
        <f t="shared" si="11"/>
        <v>2.7624235565446489E-3</v>
      </c>
      <c r="E58" s="215">
        <f t="shared" si="12"/>
        <v>2.1597335004644429E-3</v>
      </c>
      <c r="F58" s="52">
        <f t="shared" si="13"/>
        <v>-0.24050307854929001</v>
      </c>
      <c r="H58" s="19">
        <v>653.60900000000004</v>
      </c>
      <c r="I58" s="140">
        <v>656.21100000000035</v>
      </c>
      <c r="J58" s="247">
        <f t="shared" si="14"/>
        <v>1.9277184150171772E-3</v>
      </c>
      <c r="K58" s="215">
        <f t="shared" si="15"/>
        <v>1.986148303643645E-3</v>
      </c>
      <c r="L58" s="52">
        <f t="shared" si="30"/>
        <v>3.9809733342109979E-3</v>
      </c>
      <c r="N58" s="40">
        <f t="shared" si="31"/>
        <v>1.9516658803576012</v>
      </c>
      <c r="O58" s="143">
        <f t="shared" si="32"/>
        <v>2.5799122482838905</v>
      </c>
      <c r="P58" s="52">
        <f t="shared" si="33"/>
        <v>0.321902623932318</v>
      </c>
    </row>
    <row r="59" spans="1:16" ht="20.100000000000001" customHeight="1" x14ac:dyDescent="0.25">
      <c r="A59" s="38" t="s">
        <v>190</v>
      </c>
      <c r="B59" s="19">
        <v>757.82999999999993</v>
      </c>
      <c r="C59" s="140">
        <v>751.82000000000028</v>
      </c>
      <c r="D59" s="247">
        <f t="shared" si="11"/>
        <v>6.2510001369259617E-4</v>
      </c>
      <c r="E59" s="215">
        <f t="shared" si="12"/>
        <v>6.3837440744756477E-4</v>
      </c>
      <c r="F59" s="52">
        <f t="shared" si="13"/>
        <v>-7.930538511275155E-3</v>
      </c>
      <c r="H59" s="19">
        <v>347.22100000000006</v>
      </c>
      <c r="I59" s="140">
        <v>399.98500000000001</v>
      </c>
      <c r="J59" s="247">
        <f t="shared" si="14"/>
        <v>1.0240745090423775E-3</v>
      </c>
      <c r="K59" s="215">
        <f t="shared" si="15"/>
        <v>1.2106312287250641E-3</v>
      </c>
      <c r="L59" s="52">
        <f t="shared" si="16"/>
        <v>0.15196085490220909</v>
      </c>
      <c r="N59" s="40">
        <f t="shared" si="9"/>
        <v>4.5817795547814164</v>
      </c>
      <c r="O59" s="143">
        <f t="shared" si="10"/>
        <v>5.3202229257002989</v>
      </c>
      <c r="P59" s="52">
        <f t="shared" si="17"/>
        <v>0.16116955477446829</v>
      </c>
    </row>
    <row r="60" spans="1:16" ht="20.100000000000001" customHeight="1" x14ac:dyDescent="0.25">
      <c r="A60" s="38" t="s">
        <v>191</v>
      </c>
      <c r="B60" s="19">
        <v>443.80999999999995</v>
      </c>
      <c r="C60" s="140">
        <v>762.8599999999999</v>
      </c>
      <c r="D60" s="247">
        <f t="shared" si="11"/>
        <v>3.6607898483421232E-4</v>
      </c>
      <c r="E60" s="215">
        <f t="shared" si="12"/>
        <v>6.4774853085239684E-4</v>
      </c>
      <c r="F60" s="52">
        <f t="shared" si="13"/>
        <v>0.71888871363871931</v>
      </c>
      <c r="H60" s="19">
        <v>198.76099999999994</v>
      </c>
      <c r="I60" s="140">
        <v>328.49000000000007</v>
      </c>
      <c r="J60" s="247">
        <f t="shared" si="14"/>
        <v>5.8621475513224118E-4</v>
      </c>
      <c r="K60" s="215">
        <f t="shared" si="15"/>
        <v>9.9423791473154336E-4</v>
      </c>
      <c r="L60" s="52">
        <f t="shared" si="16"/>
        <v>0.65268840466691236</v>
      </c>
      <c r="N60" s="40">
        <f t="shared" si="9"/>
        <v>4.4785155809918651</v>
      </c>
      <c r="O60" s="143">
        <f t="shared" si="10"/>
        <v>4.3060325616758002</v>
      </c>
      <c r="P60" s="52">
        <f t="shared" si="17"/>
        <v>-3.8513435131973972E-2</v>
      </c>
    </row>
    <row r="61" spans="1:16" ht="20.100000000000001" customHeight="1" thickBot="1" x14ac:dyDescent="0.3">
      <c r="A61" s="8" t="s">
        <v>17</v>
      </c>
      <c r="B61" s="196">
        <f>B62-SUM(B39:B60)</f>
        <v>1753.7100000001956</v>
      </c>
      <c r="C61" s="142">
        <f>C62-SUM(C39:C60)</f>
        <v>1575.179999999702</v>
      </c>
      <c r="D61" s="247">
        <f t="shared" si="11"/>
        <v>1.4465568069527007E-3</v>
      </c>
      <c r="E61" s="215">
        <f t="shared" si="12"/>
        <v>1.3374938138424948E-3</v>
      </c>
      <c r="F61" s="52">
        <f t="shared" si="13"/>
        <v>-0.10180132405042663</v>
      </c>
      <c r="H61" s="19">
        <f>H62-SUM(H39:H60)</f>
        <v>864.12400000001071</v>
      </c>
      <c r="I61" s="140">
        <f>I62-SUM(I39:I60)</f>
        <v>831.79199999989942</v>
      </c>
      <c r="J61" s="247">
        <f t="shared" si="14"/>
        <v>2.5485997709002229E-3</v>
      </c>
      <c r="K61" s="215">
        <f t="shared" si="15"/>
        <v>2.517577836677767E-3</v>
      </c>
      <c r="L61" s="52">
        <f t="shared" si="16"/>
        <v>-3.7415926418096122E-2</v>
      </c>
      <c r="N61" s="40">
        <f t="shared" si="9"/>
        <v>4.9274053292728803</v>
      </c>
      <c r="O61" s="143">
        <f t="shared" si="10"/>
        <v>5.2806155486995561</v>
      </c>
      <c r="P61" s="52">
        <f t="shared" si="17"/>
        <v>7.1682801763498866E-2</v>
      </c>
    </row>
    <row r="62" spans="1:16" s="1" customFormat="1" ht="26.25" customHeight="1" thickBot="1" x14ac:dyDescent="0.3">
      <c r="A62" s="12" t="s">
        <v>18</v>
      </c>
      <c r="B62" s="17">
        <v>1212334</v>
      </c>
      <c r="C62" s="145">
        <v>1177710.1199999999</v>
      </c>
      <c r="D62" s="253">
        <f>SUM(D39:D61)</f>
        <v>1.0000000000000002</v>
      </c>
      <c r="E62" s="254">
        <f>SUM(E39:E61)</f>
        <v>0.99999999999999989</v>
      </c>
      <c r="F62" s="57">
        <f t="shared" si="13"/>
        <v>-2.8559687346886353E-2</v>
      </c>
      <c r="H62" s="17">
        <v>339058.33700000006</v>
      </c>
      <c r="I62" s="145">
        <v>330393.75699999981</v>
      </c>
      <c r="J62" s="253">
        <f t="shared" si="14"/>
        <v>1</v>
      </c>
      <c r="K62" s="254">
        <f t="shared" si="15"/>
        <v>1</v>
      </c>
      <c r="L62" s="57">
        <f t="shared" si="16"/>
        <v>-2.5554835420549614E-2</v>
      </c>
      <c r="N62" s="37">
        <f t="shared" si="9"/>
        <v>2.7967403124881427</v>
      </c>
      <c r="O62" s="150">
        <f t="shared" si="10"/>
        <v>2.8053911687538173</v>
      </c>
      <c r="P62" s="57">
        <f t="shared" si="17"/>
        <v>3.0931925381296231E-3</v>
      </c>
    </row>
    <row r="64" spans="1:16" ht="15.75" thickBot="1" x14ac:dyDescent="0.3"/>
    <row r="65" spans="1:16" x14ac:dyDescent="0.25">
      <c r="A65" s="357" t="s">
        <v>15</v>
      </c>
      <c r="B65" s="351" t="s">
        <v>1</v>
      </c>
      <c r="C65" s="344"/>
      <c r="D65" s="351" t="s">
        <v>104</v>
      </c>
      <c r="E65" s="344"/>
      <c r="F65" s="130" t="s">
        <v>0</v>
      </c>
      <c r="H65" s="360" t="s">
        <v>19</v>
      </c>
      <c r="I65" s="361"/>
      <c r="J65" s="351" t="s">
        <v>104</v>
      </c>
      <c r="K65" s="349"/>
      <c r="L65" s="130" t="s">
        <v>0</v>
      </c>
      <c r="N65" s="343" t="s">
        <v>22</v>
      </c>
      <c r="O65" s="344"/>
      <c r="P65" s="130" t="s">
        <v>0</v>
      </c>
    </row>
    <row r="66" spans="1:16" x14ac:dyDescent="0.25">
      <c r="A66" s="358"/>
      <c r="B66" s="352" t="str">
        <f>B37</f>
        <v>jan-out</v>
      </c>
      <c r="C66" s="346"/>
      <c r="D66" s="352" t="str">
        <f>B66</f>
        <v>jan-out</v>
      </c>
      <c r="E66" s="346"/>
      <c r="F66" s="131" t="str">
        <f>F37</f>
        <v>2023 / 2022</v>
      </c>
      <c r="H66" s="341" t="str">
        <f>B66</f>
        <v>jan-out</v>
      </c>
      <c r="I66" s="346"/>
      <c r="J66" s="352" t="str">
        <f>B66</f>
        <v>jan-out</v>
      </c>
      <c r="K66" s="342"/>
      <c r="L66" s="131" t="str">
        <f>F66</f>
        <v>2023 / 2022</v>
      </c>
      <c r="N66" s="341" t="str">
        <f>B66</f>
        <v>jan-out</v>
      </c>
      <c r="O66" s="342"/>
      <c r="P66" s="131" t="str">
        <f>L66</f>
        <v>2023 / 2022</v>
      </c>
    </row>
    <row r="67" spans="1:16" ht="19.5" customHeight="1" thickBot="1" x14ac:dyDescent="0.3">
      <c r="A67" s="359"/>
      <c r="B67" s="99">
        <f>B6</f>
        <v>2022</v>
      </c>
      <c r="C67" s="134">
        <f>C6</f>
        <v>2023</v>
      </c>
      <c r="D67" s="99">
        <f>B67</f>
        <v>2022</v>
      </c>
      <c r="E67" s="134">
        <f>C67</f>
        <v>2023</v>
      </c>
      <c r="F67" s="131" t="str">
        <f>F38</f>
        <v>HL</v>
      </c>
      <c r="H67" s="25">
        <f>B67</f>
        <v>2022</v>
      </c>
      <c r="I67" s="134">
        <f>C67</f>
        <v>2023</v>
      </c>
      <c r="J67" s="99">
        <f>B67</f>
        <v>2022</v>
      </c>
      <c r="K67" s="134">
        <f>C67</f>
        <v>2023</v>
      </c>
      <c r="L67" s="26">
        <v>1000</v>
      </c>
      <c r="N67" s="25">
        <f>B67</f>
        <v>2022</v>
      </c>
      <c r="O67" s="134">
        <f>C67</f>
        <v>2023</v>
      </c>
      <c r="P67" s="132"/>
    </row>
    <row r="68" spans="1:16" ht="20.100000000000001" customHeight="1" x14ac:dyDescent="0.25">
      <c r="A68" s="38" t="s">
        <v>159</v>
      </c>
      <c r="B68" s="39">
        <v>216522.80999999985</v>
      </c>
      <c r="C68" s="147">
        <v>199788.77000000011</v>
      </c>
      <c r="D68" s="247">
        <f>B68/$B$96</f>
        <v>0.14582952339116079</v>
      </c>
      <c r="E68" s="246">
        <f>C68/$C$96</f>
        <v>0.13179468658655893</v>
      </c>
      <c r="F68" s="61">
        <f>(C68-B68)/B68</f>
        <v>-7.728534467107534E-2</v>
      </c>
      <c r="H68" s="19">
        <v>92792.198999999993</v>
      </c>
      <c r="I68" s="147">
        <v>84829.570999999924</v>
      </c>
      <c r="J68" s="245">
        <f>H68/$H$96</f>
        <v>0.21558482127013009</v>
      </c>
      <c r="K68" s="246">
        <f>I68/$I$96</f>
        <v>0.19313368330602612</v>
      </c>
      <c r="L68" s="58">
        <f>(I68-H68)/H68</f>
        <v>-8.5811394554838286E-2</v>
      </c>
      <c r="N68" s="41">
        <f t="shared" ref="N68:N96" si="34">(H68/B68)*10</f>
        <v>4.2855622924901109</v>
      </c>
      <c r="O68" s="149">
        <f t="shared" ref="O68:O96" si="35">(I68/C68)*10</f>
        <v>4.2459629237419039</v>
      </c>
      <c r="P68" s="61">
        <f>(O68-N68)/N68</f>
        <v>-9.2401804117046085E-3</v>
      </c>
    </row>
    <row r="69" spans="1:16" ht="20.100000000000001" customHeight="1" x14ac:dyDescent="0.25">
      <c r="A69" t="s">
        <v>160</v>
      </c>
      <c r="B69" s="19">
        <v>187557.78999999992</v>
      </c>
      <c r="C69" s="140">
        <v>198730.42</v>
      </c>
      <c r="D69" s="247">
        <f t="shared" ref="D69:D95" si="36">B69/$B$96</f>
        <v>0.12632139368595591</v>
      </c>
      <c r="E69" s="215">
        <f t="shared" ref="E69:E95" si="37">C69/$C$96</f>
        <v>0.13109652469012753</v>
      </c>
      <c r="F69" s="52">
        <f t="shared" ref="F69:F96" si="38">(C69-B69)/B69</f>
        <v>5.9569000039934872E-2</v>
      </c>
      <c r="H69" s="19">
        <v>64938.870999999963</v>
      </c>
      <c r="I69" s="140">
        <v>76213.417000000001</v>
      </c>
      <c r="J69" s="214">
        <f t="shared" ref="J69:J96" si="39">H69/$H$96</f>
        <v>0.15087297260860288</v>
      </c>
      <c r="K69" s="215">
        <f t="shared" ref="K69:K96" si="40">I69/$I$96</f>
        <v>0.17351706214037227</v>
      </c>
      <c r="L69" s="59">
        <f t="shared" ref="L69:L96" si="41">(I69-H69)/H69</f>
        <v>0.17361783206856252</v>
      </c>
      <c r="N69" s="40">
        <f t="shared" si="34"/>
        <v>3.4623393141921746</v>
      </c>
      <c r="O69" s="143">
        <f t="shared" si="35"/>
        <v>3.8350151426238615</v>
      </c>
      <c r="P69" s="52">
        <f t="shared" ref="P69:P96" si="42">(O69-N69)/N69</f>
        <v>0.10763700337054885</v>
      </c>
    </row>
    <row r="70" spans="1:16" ht="20.100000000000001" customHeight="1" x14ac:dyDescent="0.25">
      <c r="A70" s="38" t="s">
        <v>161</v>
      </c>
      <c r="B70" s="19">
        <v>200505.72000000015</v>
      </c>
      <c r="C70" s="140">
        <v>217502.34000000017</v>
      </c>
      <c r="D70" s="247">
        <f t="shared" si="36"/>
        <v>0.13504190890928108</v>
      </c>
      <c r="E70" s="215">
        <f t="shared" si="37"/>
        <v>0.14347979985132892</v>
      </c>
      <c r="F70" s="52">
        <f t="shared" si="38"/>
        <v>8.4768753729320107E-2</v>
      </c>
      <c r="H70" s="19">
        <v>59107.450999999979</v>
      </c>
      <c r="I70" s="140">
        <v>66028.309000000008</v>
      </c>
      <c r="J70" s="214">
        <f t="shared" si="39"/>
        <v>0.1373247901967273</v>
      </c>
      <c r="K70" s="215">
        <f t="shared" si="40"/>
        <v>0.15032836273141648</v>
      </c>
      <c r="L70" s="59">
        <f t="shared" si="41"/>
        <v>0.11708943429145729</v>
      </c>
      <c r="N70" s="40">
        <f t="shared" si="34"/>
        <v>2.9479184434239549</v>
      </c>
      <c r="O70" s="143">
        <f t="shared" si="35"/>
        <v>3.0357516613384461</v>
      </c>
      <c r="P70" s="52">
        <f t="shared" si="42"/>
        <v>2.9794995892923837E-2</v>
      </c>
    </row>
    <row r="71" spans="1:16" ht="20.100000000000001" customHeight="1" x14ac:dyDescent="0.25">
      <c r="A71" s="38" t="s">
        <v>162</v>
      </c>
      <c r="B71" s="19">
        <v>112122.20000000011</v>
      </c>
      <c r="C71" s="140">
        <v>106870.11000000002</v>
      </c>
      <c r="D71" s="247">
        <f t="shared" si="36"/>
        <v>7.5515032284905387E-2</v>
      </c>
      <c r="E71" s="215">
        <f t="shared" si="37"/>
        <v>7.0499020805429011E-2</v>
      </c>
      <c r="F71" s="52">
        <f t="shared" si="38"/>
        <v>-4.6842552144000855E-2</v>
      </c>
      <c r="H71" s="19">
        <v>46928.532000000021</v>
      </c>
      <c r="I71" s="140">
        <v>42874.281000000025</v>
      </c>
      <c r="J71" s="214">
        <f t="shared" si="39"/>
        <v>0.10902941510944887</v>
      </c>
      <c r="K71" s="215">
        <f t="shared" si="40"/>
        <v>9.761298696922073E-2</v>
      </c>
      <c r="L71" s="59">
        <f t="shared" si="41"/>
        <v>-8.639202692298141E-2</v>
      </c>
      <c r="N71" s="40">
        <f t="shared" si="34"/>
        <v>4.1854808414390705</v>
      </c>
      <c r="O71" s="143">
        <f t="shared" si="35"/>
        <v>4.0118121895822902</v>
      </c>
      <c r="P71" s="52">
        <f t="shared" si="42"/>
        <v>-4.1493118338362465E-2</v>
      </c>
    </row>
    <row r="72" spans="1:16" ht="20.100000000000001" customHeight="1" x14ac:dyDescent="0.25">
      <c r="A72" s="38" t="s">
        <v>165</v>
      </c>
      <c r="B72" s="19">
        <v>270171.25000000017</v>
      </c>
      <c r="C72" s="140">
        <v>300995.81000000017</v>
      </c>
      <c r="D72" s="247">
        <f t="shared" si="36"/>
        <v>0.18196209730279317</v>
      </c>
      <c r="E72" s="215">
        <f t="shared" si="37"/>
        <v>0.19855794919212649</v>
      </c>
      <c r="F72" s="52">
        <f t="shared" si="38"/>
        <v>0.11409267270296146</v>
      </c>
      <c r="H72" s="19">
        <v>37566.058999999979</v>
      </c>
      <c r="I72" s="140">
        <v>37632.167000000045</v>
      </c>
      <c r="J72" s="214">
        <f t="shared" si="39"/>
        <v>8.7277510422381063E-2</v>
      </c>
      <c r="K72" s="215">
        <f t="shared" si="40"/>
        <v>8.5678130135745961E-2</v>
      </c>
      <c r="L72" s="59">
        <f t="shared" si="41"/>
        <v>1.7597800184487198E-3</v>
      </c>
      <c r="N72" s="40">
        <f t="shared" si="34"/>
        <v>1.3904536104415239</v>
      </c>
      <c r="O72" s="143">
        <f t="shared" si="35"/>
        <v>1.2502555102012889</v>
      </c>
      <c r="P72" s="52">
        <f t="shared" si="42"/>
        <v>-0.10082903822711253</v>
      </c>
    </row>
    <row r="73" spans="1:16" ht="20.100000000000001" customHeight="1" x14ac:dyDescent="0.25">
      <c r="A73" s="38" t="s">
        <v>168</v>
      </c>
      <c r="B73" s="19">
        <v>80741.660000000018</v>
      </c>
      <c r="C73" s="140">
        <v>80478.539999999979</v>
      </c>
      <c r="D73" s="247">
        <f t="shared" si="36"/>
        <v>5.4380034120244246E-2</v>
      </c>
      <c r="E73" s="215">
        <f t="shared" si="37"/>
        <v>5.308929003488954E-2</v>
      </c>
      <c r="F73" s="52">
        <f t="shared" si="38"/>
        <v>-3.2587885857194286E-3</v>
      </c>
      <c r="H73" s="19">
        <v>27684.846000000009</v>
      </c>
      <c r="I73" s="140">
        <v>28190.736999999994</v>
      </c>
      <c r="J73" s="214">
        <f t="shared" si="39"/>
        <v>6.4320413150259312E-2</v>
      </c>
      <c r="K73" s="215">
        <f t="shared" si="40"/>
        <v>6.4182581707521266E-2</v>
      </c>
      <c r="L73" s="59">
        <f t="shared" si="41"/>
        <v>1.8273209827498586E-2</v>
      </c>
      <c r="N73" s="40">
        <f t="shared" si="34"/>
        <v>3.4288180352001687</v>
      </c>
      <c r="O73" s="143">
        <f t="shared" si="35"/>
        <v>3.5028887203967667</v>
      </c>
      <c r="P73" s="52">
        <f t="shared" si="42"/>
        <v>2.1602396054905802E-2</v>
      </c>
    </row>
    <row r="74" spans="1:16" ht="20.100000000000001" customHeight="1" x14ac:dyDescent="0.25">
      <c r="A74" s="38" t="s">
        <v>172</v>
      </c>
      <c r="B74" s="19">
        <v>33367.020000000011</v>
      </c>
      <c r="C74" s="140">
        <v>35475.949999999997</v>
      </c>
      <c r="D74" s="247">
        <f t="shared" si="36"/>
        <v>2.2472905388505417E-2</v>
      </c>
      <c r="E74" s="215">
        <f t="shared" si="37"/>
        <v>2.34024250292468E-2</v>
      </c>
      <c r="F74" s="52">
        <f t="shared" si="38"/>
        <v>6.3204026011312517E-2</v>
      </c>
      <c r="H74" s="19">
        <v>10065.891000000001</v>
      </c>
      <c r="I74" s="140">
        <v>11106.885999999997</v>
      </c>
      <c r="J74" s="214">
        <f t="shared" si="39"/>
        <v>2.338616107329897E-2</v>
      </c>
      <c r="K74" s="215">
        <f t="shared" si="40"/>
        <v>2.528733527651739E-2</v>
      </c>
      <c r="L74" s="59">
        <f t="shared" si="41"/>
        <v>0.10341806800808744</v>
      </c>
      <c r="N74" s="40">
        <f t="shared" si="34"/>
        <v>3.0167186041786165</v>
      </c>
      <c r="O74" s="143">
        <f t="shared" si="35"/>
        <v>3.1308213028826564</v>
      </c>
      <c r="P74" s="52">
        <f t="shared" si="42"/>
        <v>3.7823447817105046E-2</v>
      </c>
    </row>
    <row r="75" spans="1:16" ht="20.100000000000001" customHeight="1" x14ac:dyDescent="0.25">
      <c r="A75" s="38" t="s">
        <v>173</v>
      </c>
      <c r="B75" s="19">
        <v>4069.4000000000024</v>
      </c>
      <c r="C75" s="140">
        <v>4395.260000000002</v>
      </c>
      <c r="D75" s="247">
        <f t="shared" si="36"/>
        <v>2.7407674160888195E-3</v>
      </c>
      <c r="E75" s="215">
        <f t="shared" si="37"/>
        <v>2.8994217951611545E-3</v>
      </c>
      <c r="F75" s="52">
        <f t="shared" si="38"/>
        <v>8.0075686833439685E-2</v>
      </c>
      <c r="H75" s="19">
        <v>9425.09</v>
      </c>
      <c r="I75" s="140">
        <v>10956.287999999997</v>
      </c>
      <c r="J75" s="214">
        <f t="shared" si="39"/>
        <v>2.1897383239132966E-2</v>
      </c>
      <c r="K75" s="215">
        <f t="shared" si="40"/>
        <v>2.4944464906012733E-2</v>
      </c>
      <c r="L75" s="59">
        <f t="shared" si="41"/>
        <v>0.16245977491992084</v>
      </c>
      <c r="N75" s="40">
        <f t="shared" si="34"/>
        <v>23.160883668354046</v>
      </c>
      <c r="O75" s="143">
        <f t="shared" si="35"/>
        <v>24.927508270272956</v>
      </c>
      <c r="P75" s="52">
        <f t="shared" si="42"/>
        <v>7.6276217575098101E-2</v>
      </c>
    </row>
    <row r="76" spans="1:16" ht="20.100000000000001" customHeight="1" x14ac:dyDescent="0.25">
      <c r="A76" s="38" t="s">
        <v>174</v>
      </c>
      <c r="B76" s="19">
        <v>26807.660000000003</v>
      </c>
      <c r="C76" s="140">
        <v>46780.89999999998</v>
      </c>
      <c r="D76" s="247">
        <f t="shared" si="36"/>
        <v>1.8055133687911628E-2</v>
      </c>
      <c r="E76" s="215">
        <f t="shared" si="37"/>
        <v>3.0859963018627867E-2</v>
      </c>
      <c r="F76" s="52">
        <f t="shared" si="38"/>
        <v>0.74505719633865741</v>
      </c>
      <c r="H76" s="19">
        <v>5932.8969999999999</v>
      </c>
      <c r="I76" s="140">
        <v>9755.9749999999949</v>
      </c>
      <c r="J76" s="214">
        <f t="shared" si="39"/>
        <v>1.3783944697324083E-2</v>
      </c>
      <c r="K76" s="215">
        <f t="shared" si="40"/>
        <v>2.2211681183575818E-2</v>
      </c>
      <c r="L76" s="59">
        <f t="shared" si="41"/>
        <v>0.64438637650375441</v>
      </c>
      <c r="N76" s="40">
        <f t="shared" si="34"/>
        <v>2.2131349770923681</v>
      </c>
      <c r="O76" s="143">
        <f t="shared" si="35"/>
        <v>2.0854611604308597</v>
      </c>
      <c r="P76" s="52">
        <f t="shared" si="42"/>
        <v>-5.7689123339981316E-2</v>
      </c>
    </row>
    <row r="77" spans="1:16" ht="20.100000000000001" customHeight="1" x14ac:dyDescent="0.25">
      <c r="A77" s="38" t="s">
        <v>177</v>
      </c>
      <c r="B77" s="19">
        <v>87680.079999999973</v>
      </c>
      <c r="C77" s="140">
        <v>86946.149999999951</v>
      </c>
      <c r="D77" s="247">
        <f t="shared" si="36"/>
        <v>5.9053105200781636E-2</v>
      </c>
      <c r="E77" s="215">
        <f t="shared" si="37"/>
        <v>5.7355779252046692E-2</v>
      </c>
      <c r="F77" s="52">
        <f t="shared" si="38"/>
        <v>-8.3705443699415225E-3</v>
      </c>
      <c r="H77" s="19">
        <v>6336.9759999999997</v>
      </c>
      <c r="I77" s="140">
        <v>6715.6600000000044</v>
      </c>
      <c r="J77" s="214">
        <f t="shared" si="39"/>
        <v>1.472274450951533E-2</v>
      </c>
      <c r="K77" s="215">
        <f t="shared" si="40"/>
        <v>1.5289717209944978E-2</v>
      </c>
      <c r="L77" s="59">
        <f t="shared" si="41"/>
        <v>5.9757840332676782E-2</v>
      </c>
      <c r="N77" s="40">
        <f t="shared" si="34"/>
        <v>0.72273839166205156</v>
      </c>
      <c r="O77" s="143">
        <f t="shared" si="35"/>
        <v>0.77239302717831759</v>
      </c>
      <c r="P77" s="52">
        <f t="shared" si="42"/>
        <v>6.8703470147859894E-2</v>
      </c>
    </row>
    <row r="78" spans="1:16" ht="20.100000000000001" customHeight="1" x14ac:dyDescent="0.25">
      <c r="A78" s="38" t="s">
        <v>178</v>
      </c>
      <c r="B78" s="19">
        <v>17637.12</v>
      </c>
      <c r="C78" s="140">
        <v>15784.669999999998</v>
      </c>
      <c r="D78" s="247">
        <f t="shared" si="36"/>
        <v>1.1878715242946973E-2</v>
      </c>
      <c r="E78" s="215">
        <f t="shared" si="37"/>
        <v>1.0412675524866877E-2</v>
      </c>
      <c r="F78" s="52">
        <f t="shared" si="38"/>
        <v>-0.10503132030626321</v>
      </c>
      <c r="H78" s="19">
        <v>7518.9440000000022</v>
      </c>
      <c r="I78" s="140">
        <v>6671.165</v>
      </c>
      <c r="J78" s="214">
        <f t="shared" si="39"/>
        <v>1.7468819748307912E-2</v>
      </c>
      <c r="K78" s="215">
        <f t="shared" si="40"/>
        <v>1.5188414290015056E-2</v>
      </c>
      <c r="L78" s="59">
        <f t="shared" si="41"/>
        <v>-0.11275240246502727</v>
      </c>
      <c r="N78" s="40">
        <f t="shared" si="34"/>
        <v>4.2631359314899502</v>
      </c>
      <c r="O78" s="143">
        <f t="shared" si="35"/>
        <v>4.2263569653340873</v>
      </c>
      <c r="P78" s="52">
        <f t="shared" si="42"/>
        <v>-8.6272093470425026E-3</v>
      </c>
    </row>
    <row r="79" spans="1:16" ht="20.100000000000001" customHeight="1" x14ac:dyDescent="0.25">
      <c r="A79" s="38" t="s">
        <v>179</v>
      </c>
      <c r="B79" s="19">
        <v>22737.690000000002</v>
      </c>
      <c r="C79" s="140">
        <v>16319.890000000001</v>
      </c>
      <c r="D79" s="247">
        <f t="shared" si="36"/>
        <v>1.5313982373108706E-2</v>
      </c>
      <c r="E79" s="215">
        <f t="shared" si="37"/>
        <v>1.0765744179100338E-2</v>
      </c>
      <c r="F79" s="52">
        <f t="shared" si="38"/>
        <v>-0.28225382613625222</v>
      </c>
      <c r="H79" s="19">
        <v>6845.3240000000014</v>
      </c>
      <c r="I79" s="140">
        <v>6338.5139999999974</v>
      </c>
      <c r="J79" s="214">
        <f t="shared" si="39"/>
        <v>1.5903793281977642E-2</v>
      </c>
      <c r="K79" s="215">
        <f t="shared" si="40"/>
        <v>1.4431059135107656E-2</v>
      </c>
      <c r="L79" s="59">
        <f t="shared" si="41"/>
        <v>-7.4037401297587069E-2</v>
      </c>
      <c r="N79" s="40">
        <f t="shared" si="34"/>
        <v>3.0105626385090134</v>
      </c>
      <c r="O79" s="143">
        <f t="shared" si="35"/>
        <v>3.8839195607323314</v>
      </c>
      <c r="P79" s="52">
        <f t="shared" si="42"/>
        <v>0.29009757546710591</v>
      </c>
    </row>
    <row r="80" spans="1:16" ht="20.100000000000001" customHeight="1" x14ac:dyDescent="0.25">
      <c r="A80" s="38" t="s">
        <v>192</v>
      </c>
      <c r="B80" s="19">
        <v>8329.3099999999977</v>
      </c>
      <c r="C80" s="140">
        <v>14353.499999999998</v>
      </c>
      <c r="D80" s="247">
        <f t="shared" si="36"/>
        <v>5.6098445585351028E-3</v>
      </c>
      <c r="E80" s="215">
        <f t="shared" si="37"/>
        <v>9.4685754055153972E-3</v>
      </c>
      <c r="F80" s="52">
        <f t="shared" si="38"/>
        <v>0.72325198605886953</v>
      </c>
      <c r="H80" s="19">
        <v>1891.6579999999999</v>
      </c>
      <c r="I80" s="140">
        <v>3806.8389999999999</v>
      </c>
      <c r="J80" s="214">
        <f t="shared" si="39"/>
        <v>4.3949034102986582E-3</v>
      </c>
      <c r="K80" s="215">
        <f t="shared" si="40"/>
        <v>8.6671290347917693E-3</v>
      </c>
      <c r="L80" s="59">
        <f t="shared" si="41"/>
        <v>1.0124351230507842</v>
      </c>
      <c r="N80" s="40">
        <f t="shared" si="34"/>
        <v>2.271086080359598</v>
      </c>
      <c r="O80" s="143">
        <f t="shared" si="35"/>
        <v>2.6522025986693141</v>
      </c>
      <c r="P80" s="52">
        <f t="shared" si="42"/>
        <v>0.1678124495613002</v>
      </c>
    </row>
    <row r="81" spans="1:16" ht="20.100000000000001" customHeight="1" x14ac:dyDescent="0.25">
      <c r="A81" s="38" t="s">
        <v>193</v>
      </c>
      <c r="B81" s="19">
        <v>9732.3300000000017</v>
      </c>
      <c r="C81" s="140">
        <v>9800.4100000000017</v>
      </c>
      <c r="D81" s="247">
        <f t="shared" si="36"/>
        <v>6.5547876705715075E-3</v>
      </c>
      <c r="E81" s="215">
        <f t="shared" si="37"/>
        <v>6.465037871596975E-3</v>
      </c>
      <c r="F81" s="52">
        <f t="shared" ref="F81:F86" si="43">(C81-B81)/B81</f>
        <v>6.9952416327847405E-3</v>
      </c>
      <c r="H81" s="19">
        <v>3342.6699999999992</v>
      </c>
      <c r="I81" s="140">
        <v>3594.4070000000011</v>
      </c>
      <c r="J81" s="214">
        <f t="shared" si="39"/>
        <v>7.7660506193524487E-3</v>
      </c>
      <c r="K81" s="215">
        <f t="shared" si="40"/>
        <v>8.1834795935837538E-3</v>
      </c>
      <c r="L81" s="59">
        <f>(I81-H81)/H81</f>
        <v>7.5310156252337793E-2</v>
      </c>
      <c r="N81" s="40">
        <f t="shared" si="34"/>
        <v>3.4346040465130123</v>
      </c>
      <c r="O81" s="143">
        <f t="shared" si="35"/>
        <v>3.6676088041214605</v>
      </c>
      <c r="P81" s="52">
        <f>(O81-N81)/N81</f>
        <v>6.7840354944264006E-2</v>
      </c>
    </row>
    <row r="82" spans="1:16" ht="20.100000000000001" customHeight="1" x14ac:dyDescent="0.25">
      <c r="A82" s="38" t="s">
        <v>194</v>
      </c>
      <c r="B82" s="19">
        <v>16721.510000000006</v>
      </c>
      <c r="C82" s="140">
        <v>13651.989999999993</v>
      </c>
      <c r="D82" s="247">
        <f t="shared" si="36"/>
        <v>1.1262045941859573E-2</v>
      </c>
      <c r="E82" s="215">
        <f t="shared" si="37"/>
        <v>9.0058102031101879E-3</v>
      </c>
      <c r="F82" s="52">
        <f>(C82-B82)/B82</f>
        <v>-0.18356715392330072</v>
      </c>
      <c r="H82" s="19">
        <v>4066.5100000000011</v>
      </c>
      <c r="I82" s="140">
        <v>3545.3619999999978</v>
      </c>
      <c r="J82" s="214">
        <f t="shared" si="39"/>
        <v>9.4477535934157243E-3</v>
      </c>
      <c r="K82" s="215">
        <f t="shared" si="40"/>
        <v>8.0718175707056149E-3</v>
      </c>
      <c r="L82" s="59">
        <f>(I82-H82)/H82</f>
        <v>-0.12815608470162454</v>
      </c>
      <c r="N82" s="40">
        <f t="shared" si="34"/>
        <v>2.4319035780859504</v>
      </c>
      <c r="O82" s="143">
        <f t="shared" si="35"/>
        <v>2.59695619466466</v>
      </c>
      <c r="P82" s="52">
        <f>(O82-N82)/N82</f>
        <v>6.7869720685478668E-2</v>
      </c>
    </row>
    <row r="83" spans="1:16" ht="20.100000000000001" customHeight="1" x14ac:dyDescent="0.25">
      <c r="A83" s="38" t="s">
        <v>195</v>
      </c>
      <c r="B83" s="19">
        <v>6357.8700000000035</v>
      </c>
      <c r="C83" s="140">
        <v>5342.8800000000074</v>
      </c>
      <c r="D83" s="247">
        <f t="shared" si="36"/>
        <v>4.2820668726909674E-3</v>
      </c>
      <c r="E83" s="215">
        <f t="shared" si="37"/>
        <v>3.5245384165966615E-3</v>
      </c>
      <c r="F83" s="52">
        <f>(C83-B83)/B83</f>
        <v>-0.1596430880153252</v>
      </c>
      <c r="H83" s="19">
        <v>4263.6000000000004</v>
      </c>
      <c r="I83" s="140">
        <v>3512.9459999999985</v>
      </c>
      <c r="J83" s="214">
        <f t="shared" si="39"/>
        <v>9.9056542885391351E-3</v>
      </c>
      <c r="K83" s="215">
        <f t="shared" si="40"/>
        <v>7.9980152231958306E-3</v>
      </c>
      <c r="L83" s="59">
        <f>(I83-H83)/H83</f>
        <v>-0.17606107514776287</v>
      </c>
      <c r="N83" s="40">
        <f t="shared" si="34"/>
        <v>6.7060194687843548</v>
      </c>
      <c r="O83" s="143">
        <f t="shared" si="35"/>
        <v>6.5750044919593806</v>
      </c>
      <c r="P83" s="52">
        <f>(O83-N83)/N83</f>
        <v>-1.9536921632099611E-2</v>
      </c>
    </row>
    <row r="84" spans="1:16" ht="20.100000000000001" customHeight="1" x14ac:dyDescent="0.25">
      <c r="A84" s="38" t="s">
        <v>196</v>
      </c>
      <c r="B84" s="19">
        <v>14059.060000000007</v>
      </c>
      <c r="C84" s="140">
        <v>8693.5200000000041</v>
      </c>
      <c r="D84" s="247">
        <f t="shared" si="36"/>
        <v>9.4688685184149204E-3</v>
      </c>
      <c r="E84" s="215">
        <f t="shared" si="37"/>
        <v>5.7348555863974823E-3</v>
      </c>
      <c r="F84" s="52">
        <f t="shared" si="43"/>
        <v>-0.3816428694379283</v>
      </c>
      <c r="H84" s="19">
        <v>4224.7720000000018</v>
      </c>
      <c r="I84" s="140">
        <v>2845.4369999999994</v>
      </c>
      <c r="J84" s="214">
        <f t="shared" si="39"/>
        <v>9.8154449009991724E-3</v>
      </c>
      <c r="K84" s="215">
        <f t="shared" si="40"/>
        <v>6.4782801792696723E-3</v>
      </c>
      <c r="L84" s="59">
        <f t="shared" si="41"/>
        <v>-0.32648744121576306</v>
      </c>
      <c r="N84" s="40">
        <f t="shared" si="34"/>
        <v>3.0050174051465746</v>
      </c>
      <c r="O84" s="143">
        <f t="shared" si="35"/>
        <v>3.2730551031112807</v>
      </c>
      <c r="P84" s="52">
        <f t="shared" si="42"/>
        <v>8.9196720626525672E-2</v>
      </c>
    </row>
    <row r="85" spans="1:16" ht="20.100000000000001" customHeight="1" x14ac:dyDescent="0.25">
      <c r="A85" s="38" t="s">
        <v>197</v>
      </c>
      <c r="B85" s="19">
        <v>29694.419999999991</v>
      </c>
      <c r="C85" s="140">
        <v>19721.21</v>
      </c>
      <c r="D85" s="247">
        <f t="shared" si="36"/>
        <v>1.9999385357953529E-2</v>
      </c>
      <c r="E85" s="215">
        <f t="shared" si="37"/>
        <v>1.3009493431776523E-2</v>
      </c>
      <c r="F85" s="52">
        <f t="shared" si="43"/>
        <v>-0.3358614177343755</v>
      </c>
      <c r="H85" s="19">
        <v>3417.9269999999979</v>
      </c>
      <c r="I85" s="140">
        <v>2306.2500000000005</v>
      </c>
      <c r="J85" s="214">
        <f t="shared" si="39"/>
        <v>7.9408957794970623E-3</v>
      </c>
      <c r="K85" s="215">
        <f t="shared" si="40"/>
        <v>5.2506991591944182E-3</v>
      </c>
      <c r="L85" s="59">
        <f t="shared" si="41"/>
        <v>-0.32524890086885944</v>
      </c>
      <c r="N85" s="40">
        <f t="shared" si="34"/>
        <v>1.1510334264821467</v>
      </c>
      <c r="O85" s="143">
        <f t="shared" si="35"/>
        <v>1.169426216748364</v>
      </c>
      <c r="P85" s="52">
        <f t="shared" si="42"/>
        <v>1.5979371096485357E-2</v>
      </c>
    </row>
    <row r="86" spans="1:16" ht="20.100000000000001" customHeight="1" x14ac:dyDescent="0.25">
      <c r="A86" s="38" t="s">
        <v>198</v>
      </c>
      <c r="B86" s="19">
        <v>12481.970000000001</v>
      </c>
      <c r="C86" s="140">
        <v>9226.2000000000007</v>
      </c>
      <c r="D86" s="247">
        <f t="shared" si="36"/>
        <v>8.406688127143595E-3</v>
      </c>
      <c r="E86" s="215">
        <f t="shared" si="37"/>
        <v>6.0862486784663099E-3</v>
      </c>
      <c r="F86" s="52">
        <f t="shared" si="43"/>
        <v>-0.26083783248958298</v>
      </c>
      <c r="H86" s="19">
        <v>2704.8990000000003</v>
      </c>
      <c r="I86" s="140">
        <v>2053.7120000000004</v>
      </c>
      <c r="J86" s="214">
        <f t="shared" si="39"/>
        <v>6.2843124072181301E-3</v>
      </c>
      <c r="K86" s="215">
        <f t="shared" si="40"/>
        <v>4.6757393481311601E-3</v>
      </c>
      <c r="L86" s="59">
        <f t="shared" si="41"/>
        <v>-0.24074355456525356</v>
      </c>
      <c r="N86" s="40">
        <f t="shared" si="34"/>
        <v>2.1670449456295762</v>
      </c>
      <c r="O86" s="143">
        <f t="shared" si="35"/>
        <v>2.2259565151416623</v>
      </c>
      <c r="P86" s="52">
        <f t="shared" si="42"/>
        <v>2.7185208885905657E-2</v>
      </c>
    </row>
    <row r="87" spans="1:16" ht="20.100000000000001" customHeight="1" x14ac:dyDescent="0.25">
      <c r="A87" s="38" t="s">
        <v>199</v>
      </c>
      <c r="B87" s="19">
        <v>3875.9000000000005</v>
      </c>
      <c r="C87" s="140">
        <v>5305.350000000004</v>
      </c>
      <c r="D87" s="247">
        <f t="shared" si="36"/>
        <v>2.6104439052485997E-3</v>
      </c>
      <c r="E87" s="215">
        <f t="shared" si="37"/>
        <v>3.4997809961090434E-3</v>
      </c>
      <c r="F87" s="52">
        <f t="shared" ref="F87:F88" si="44">(C87-B87)/B87</f>
        <v>0.36880466472303292</v>
      </c>
      <c r="H87" s="19">
        <v>1545.108999999999</v>
      </c>
      <c r="I87" s="140">
        <v>1967.021</v>
      </c>
      <c r="J87" s="214">
        <f t="shared" si="39"/>
        <v>3.5897634844052921E-3</v>
      </c>
      <c r="K87" s="215">
        <f t="shared" si="40"/>
        <v>4.4783677011675932E-3</v>
      </c>
      <c r="L87" s="59">
        <f t="shared" ref="L87:L88" si="45">(I87-H87)/H87</f>
        <v>0.2730629360129293</v>
      </c>
      <c r="N87" s="40">
        <f t="shared" si="34"/>
        <v>3.9864521788487806</v>
      </c>
      <c r="O87" s="143">
        <f t="shared" si="35"/>
        <v>3.7076177820501917</v>
      </c>
      <c r="P87" s="52">
        <f t="shared" ref="P87:P88" si="46">(O87-N87)/N87</f>
        <v>-6.994550148576259E-2</v>
      </c>
    </row>
    <row r="88" spans="1:16" ht="20.100000000000001" customHeight="1" x14ac:dyDescent="0.25">
      <c r="A88" s="38" t="s">
        <v>200</v>
      </c>
      <c r="B88" s="19">
        <v>39792.51999999999</v>
      </c>
      <c r="C88" s="140">
        <v>37606.300000000003</v>
      </c>
      <c r="D88" s="247">
        <f t="shared" si="36"/>
        <v>2.6800521506871428E-2</v>
      </c>
      <c r="E88" s="215">
        <f t="shared" si="37"/>
        <v>2.4807753319569009E-2</v>
      </c>
      <c r="F88" s="52">
        <f t="shared" si="44"/>
        <v>-5.4940476250310039E-2</v>
      </c>
      <c r="H88" s="19">
        <v>2061.7650000000003</v>
      </c>
      <c r="I88" s="140">
        <v>1949.8250000000003</v>
      </c>
      <c r="J88" s="214">
        <f t="shared" si="39"/>
        <v>4.7901142964184937E-3</v>
      </c>
      <c r="K88" s="215">
        <f t="shared" si="40"/>
        <v>4.4392171222010866E-3</v>
      </c>
      <c r="L88" s="59">
        <f t="shared" si="45"/>
        <v>-5.4293287547319914E-2</v>
      </c>
      <c r="N88" s="40">
        <f t="shared" si="34"/>
        <v>0.51812878400262186</v>
      </c>
      <c r="O88" s="143">
        <f t="shared" si="35"/>
        <v>0.51848360514062808</v>
      </c>
      <c r="P88" s="52">
        <f t="shared" si="46"/>
        <v>6.848126353166035E-4</v>
      </c>
    </row>
    <row r="89" spans="1:16" ht="20.100000000000001" customHeight="1" x14ac:dyDescent="0.25">
      <c r="A89" s="38" t="s">
        <v>201</v>
      </c>
      <c r="B89" s="19">
        <v>4485.7700000000004</v>
      </c>
      <c r="C89" s="140">
        <v>2392.3400000000006</v>
      </c>
      <c r="D89" s="247">
        <f t="shared" si="36"/>
        <v>3.0211953241432985E-3</v>
      </c>
      <c r="E89" s="215">
        <f t="shared" si="37"/>
        <v>1.5781552712321534E-3</v>
      </c>
      <c r="F89" s="52">
        <f t="shared" ref="F89:F94" si="47">(C89-B89)/B89</f>
        <v>-0.4666824201865008</v>
      </c>
      <c r="H89" s="19">
        <v>2832.8500000000022</v>
      </c>
      <c r="I89" s="140">
        <v>1902.7730000000006</v>
      </c>
      <c r="J89" s="214">
        <f t="shared" si="39"/>
        <v>6.5815819381011605E-3</v>
      </c>
      <c r="K89" s="215">
        <f t="shared" si="40"/>
        <v>4.3320926140868691E-3</v>
      </c>
      <c r="L89" s="59">
        <f t="shared" ref="L89:L94" si="48">(I89-H89)/H89</f>
        <v>-0.32831847785798784</v>
      </c>
      <c r="N89" s="40">
        <f t="shared" si="34"/>
        <v>6.315192263535585</v>
      </c>
      <c r="O89" s="143">
        <f t="shared" si="35"/>
        <v>7.953606092779455</v>
      </c>
      <c r="P89" s="52">
        <f t="shared" ref="P89:P92" si="49">(O89-N89)/N89</f>
        <v>0.2594400551673145</v>
      </c>
    </row>
    <row r="90" spans="1:16" ht="20.100000000000001" customHeight="1" x14ac:dyDescent="0.25">
      <c r="A90" s="38" t="s">
        <v>202</v>
      </c>
      <c r="B90" s="19">
        <v>5183.1899999999996</v>
      </c>
      <c r="C90" s="140">
        <v>4646.0199999999995</v>
      </c>
      <c r="D90" s="247">
        <f t="shared" si="36"/>
        <v>3.490912238511181E-3</v>
      </c>
      <c r="E90" s="215">
        <f t="shared" si="37"/>
        <v>3.0648406803589819E-3</v>
      </c>
      <c r="F90" s="52">
        <f t="shared" si="47"/>
        <v>-0.10363694944619049</v>
      </c>
      <c r="H90" s="19">
        <v>2180.2760000000003</v>
      </c>
      <c r="I90" s="140">
        <v>1874.81</v>
      </c>
      <c r="J90" s="214">
        <f t="shared" si="39"/>
        <v>5.0654518035460529E-3</v>
      </c>
      <c r="K90" s="215">
        <f t="shared" si="40"/>
        <v>4.2684285271108015E-3</v>
      </c>
      <c r="L90" s="59">
        <f t="shared" si="48"/>
        <v>-0.14010428037551223</v>
      </c>
      <c r="N90" s="40">
        <f t="shared" si="34"/>
        <v>4.2064365767027647</v>
      </c>
      <c r="O90" s="143">
        <f t="shared" si="35"/>
        <v>4.0353033348973968</v>
      </c>
      <c r="P90" s="52">
        <f t="shared" si="49"/>
        <v>-4.0683661499423235E-2</v>
      </c>
    </row>
    <row r="91" spans="1:16" ht="20.100000000000001" customHeight="1" x14ac:dyDescent="0.25">
      <c r="A91" s="38" t="s">
        <v>203</v>
      </c>
      <c r="B91" s="19">
        <v>1945.0199999999998</v>
      </c>
      <c r="C91" s="140">
        <v>2152.6199999999994</v>
      </c>
      <c r="D91" s="247">
        <f t="shared" si="36"/>
        <v>1.3099836436922083E-3</v>
      </c>
      <c r="E91" s="215">
        <f t="shared" si="37"/>
        <v>1.4200191444191696E-3</v>
      </c>
      <c r="F91" s="52">
        <f t="shared" si="47"/>
        <v>0.10673412098590231</v>
      </c>
      <c r="H91" s="19">
        <v>1993.142000000001</v>
      </c>
      <c r="I91" s="140">
        <v>1732.3639999999998</v>
      </c>
      <c r="J91" s="214">
        <f t="shared" si="39"/>
        <v>4.6306819589003369E-3</v>
      </c>
      <c r="K91" s="215">
        <f t="shared" si="40"/>
        <v>3.9441180263278816E-3</v>
      </c>
      <c r="L91" s="59">
        <f t="shared" si="48"/>
        <v>-0.13083764227536274</v>
      </c>
      <c r="N91" s="40">
        <f t="shared" si="34"/>
        <v>10.247411337672627</v>
      </c>
      <c r="O91" s="143">
        <f t="shared" si="35"/>
        <v>8.0477000120783053</v>
      </c>
      <c r="P91" s="52">
        <f t="shared" si="49"/>
        <v>-0.21466019593724206</v>
      </c>
    </row>
    <row r="92" spans="1:16" ht="20.100000000000001" customHeight="1" x14ac:dyDescent="0.25">
      <c r="A92" s="38" t="s">
        <v>204</v>
      </c>
      <c r="B92" s="19">
        <v>9169.630000000001</v>
      </c>
      <c r="C92" s="140">
        <v>6283.380000000001</v>
      </c>
      <c r="D92" s="247">
        <f t="shared" si="36"/>
        <v>6.1758055540351185E-3</v>
      </c>
      <c r="E92" s="215">
        <f t="shared" si="37"/>
        <v>4.1449581866100501E-3</v>
      </c>
      <c r="F92" s="52">
        <f t="shared" si="47"/>
        <v>-0.31476188243146119</v>
      </c>
      <c r="H92" s="19">
        <v>2323.5740000000001</v>
      </c>
      <c r="I92" s="140">
        <v>1634.2620000000002</v>
      </c>
      <c r="J92" s="214">
        <f t="shared" si="39"/>
        <v>5.3983771361849212E-3</v>
      </c>
      <c r="K92" s="215">
        <f t="shared" si="40"/>
        <v>3.7207666598605476E-3</v>
      </c>
      <c r="L92" s="59">
        <f t="shared" si="48"/>
        <v>-0.2966602311783485</v>
      </c>
      <c r="N92" s="40">
        <f t="shared" si="34"/>
        <v>2.5339888305198786</v>
      </c>
      <c r="O92" s="143">
        <f t="shared" si="35"/>
        <v>2.6009281628677554</v>
      </c>
      <c r="P92" s="52">
        <f t="shared" si="49"/>
        <v>2.6416585401500544E-2</v>
      </c>
    </row>
    <row r="93" spans="1:16" ht="20.100000000000001" customHeight="1" x14ac:dyDescent="0.25">
      <c r="A93" s="38" t="s">
        <v>205</v>
      </c>
      <c r="B93" s="19">
        <v>2490.14</v>
      </c>
      <c r="C93" s="140">
        <v>5439.7599999999993</v>
      </c>
      <c r="D93" s="247">
        <f t="shared" si="36"/>
        <v>1.6771255156778418E-3</v>
      </c>
      <c r="E93" s="215">
        <f t="shared" si="37"/>
        <v>3.5884472601042561E-3</v>
      </c>
      <c r="F93" s="52">
        <f t="shared" si="47"/>
        <v>1.1845197458777417</v>
      </c>
      <c r="H93" s="19">
        <v>647.27299999999991</v>
      </c>
      <c r="I93" s="140">
        <v>1277.4280000000003</v>
      </c>
      <c r="J93" s="214">
        <f t="shared" si="39"/>
        <v>1.5038142809610635E-3</v>
      </c>
      <c r="K93" s="215">
        <f t="shared" si="40"/>
        <v>2.9083534419648382E-3</v>
      </c>
      <c r="L93" s="59">
        <f t="shared" si="48"/>
        <v>0.97355366282851363</v>
      </c>
      <c r="N93" s="40">
        <f t="shared" ref="N93:N94" si="50">(H93/B93)*10</f>
        <v>2.599343811994506</v>
      </c>
      <c r="O93" s="143">
        <f t="shared" ref="O93:O94" si="51">(I93/C93)*10</f>
        <v>2.3483168375075381</v>
      </c>
      <c r="P93" s="52">
        <f t="shared" ref="P93:P94" si="52">(O93-N93)/N93</f>
        <v>-9.6573209487956169E-2</v>
      </c>
    </row>
    <row r="94" spans="1:16" ht="20.100000000000001" customHeight="1" x14ac:dyDescent="0.25">
      <c r="A94" s="38" t="s">
        <v>206</v>
      </c>
      <c r="B94" s="19">
        <v>1838.62</v>
      </c>
      <c r="C94" s="140">
        <v>5060.7000000000007</v>
      </c>
      <c r="D94" s="247">
        <f t="shared" si="36"/>
        <v>1.2383225503929873E-3</v>
      </c>
      <c r="E94" s="215">
        <f t="shared" si="37"/>
        <v>3.3383926954883326E-3</v>
      </c>
      <c r="F94" s="52">
        <f t="shared" si="47"/>
        <v>1.7524447683588784</v>
      </c>
      <c r="H94" s="19">
        <v>396.7519999999999</v>
      </c>
      <c r="I94" s="140">
        <v>1153.4659999999999</v>
      </c>
      <c r="J94" s="214">
        <f t="shared" si="39"/>
        <v>9.2177693739714734E-4</v>
      </c>
      <c r="K94" s="215">
        <f t="shared" si="40"/>
        <v>2.6261259431368442E-3</v>
      </c>
      <c r="L94" s="59">
        <f t="shared" si="48"/>
        <v>1.9072720490381905</v>
      </c>
      <c r="N94" s="40">
        <f t="shared" si="50"/>
        <v>2.1578792790244852</v>
      </c>
      <c r="O94" s="143">
        <f t="shared" si="51"/>
        <v>2.2792617622068088</v>
      </c>
      <c r="P94" s="52">
        <f t="shared" si="52"/>
        <v>5.6250821981662057E-2</v>
      </c>
    </row>
    <row r="95" spans="1:16" ht="20.100000000000001" customHeight="1" thickBot="1" x14ac:dyDescent="0.3">
      <c r="A95" s="8" t="s">
        <v>17</v>
      </c>
      <c r="B95" s="19">
        <f>B96-SUM(B68:B94)</f>
        <v>58688.969999999274</v>
      </c>
      <c r="C95" s="140">
        <f>C96-SUM(C68:C94)</f>
        <v>56164.149999999907</v>
      </c>
      <c r="D95" s="247">
        <f t="shared" si="36"/>
        <v>3.9527403710574574E-2</v>
      </c>
      <c r="E95" s="215">
        <f t="shared" si="37"/>
        <v>3.7049812893139425E-2</v>
      </c>
      <c r="F95" s="52">
        <f t="shared" si="38"/>
        <v>-4.3020349479627906E-2</v>
      </c>
      <c r="H95" s="19">
        <f>H96-SUM(H68:H94)</f>
        <v>17384.97900000005</v>
      </c>
      <c r="I95" s="140">
        <f>I96-SUM(I68:I94)</f>
        <v>16757.348999999929</v>
      </c>
      <c r="J95" s="214">
        <f t="shared" si="39"/>
        <v>4.0390653857658616E-2</v>
      </c>
      <c r="K95" s="215">
        <f t="shared" si="40"/>
        <v>3.8151890863794918E-2</v>
      </c>
      <c r="L95" s="59">
        <f t="shared" si="41"/>
        <v>-3.6101855515621804E-2</v>
      </c>
      <c r="N95" s="40">
        <f t="shared" si="34"/>
        <v>2.9622225436909639</v>
      </c>
      <c r="O95" s="143">
        <f t="shared" si="35"/>
        <v>2.9836379612261483</v>
      </c>
      <c r="P95" s="52">
        <f t="shared" si="42"/>
        <v>7.2295100112567939E-3</v>
      </c>
    </row>
    <row r="96" spans="1:16" s="1" customFormat="1" ht="26.25" customHeight="1" thickBot="1" x14ac:dyDescent="0.3">
      <c r="A96" s="12" t="s">
        <v>18</v>
      </c>
      <c r="B96" s="17">
        <v>1484766.6299999992</v>
      </c>
      <c r="C96" s="145">
        <v>1515909.1400000001</v>
      </c>
      <c r="D96" s="243">
        <f>SUM(D68:D95)</f>
        <v>1</v>
      </c>
      <c r="E96" s="244">
        <f>SUM(E68:E95)</f>
        <v>1</v>
      </c>
      <c r="F96" s="57">
        <f t="shared" si="38"/>
        <v>2.0974683408665346E-2</v>
      </c>
      <c r="H96" s="17">
        <v>430420.83600000007</v>
      </c>
      <c r="I96" s="145">
        <v>439227.2209999999</v>
      </c>
      <c r="J96" s="255">
        <f t="shared" si="39"/>
        <v>1</v>
      </c>
      <c r="K96" s="244">
        <f t="shared" si="40"/>
        <v>1</v>
      </c>
      <c r="L96" s="60">
        <f t="shared" si="41"/>
        <v>2.0459941209723019E-2</v>
      </c>
      <c r="N96" s="37">
        <f t="shared" si="34"/>
        <v>2.8989123765530769</v>
      </c>
      <c r="O96" s="150">
        <f t="shared" si="35"/>
        <v>2.8974508393029401</v>
      </c>
      <c r="P96" s="57">
        <f t="shared" si="42"/>
        <v>-5.0416744636986362E-4</v>
      </c>
    </row>
  </sheetData>
  <customSheetViews>
    <customSheetView guid="{D2454DF7-9151-402B-B9E4-208D72282370}" showGridLines="0" fitToPage="1" hiddenColumns="1" topLeftCell="A25">
      <selection activeCell="N7" sqref="N7:N10"/>
      <pageMargins left="0.31496062992125984" right="0.31496062992125984" top="0.35433070866141736" bottom="0.35433070866141736" header="0.31496062992125984" footer="0.31496062992125984"/>
      <printOptions horizontalCentered="1"/>
      <pageSetup paperSize="9" scale="44" orientation="portrait" r:id="rId1"/>
    </customSheetView>
  </customSheetViews>
  <mergeCells count="33">
    <mergeCell ref="H4:I4"/>
    <mergeCell ref="J4:K4"/>
    <mergeCell ref="H5:I5"/>
    <mergeCell ref="J5:K5"/>
    <mergeCell ref="A4:A6"/>
    <mergeCell ref="B4:C4"/>
    <mergeCell ref="D5:E5"/>
    <mergeCell ref="D4:E4"/>
    <mergeCell ref="B5:C5"/>
    <mergeCell ref="A36:A38"/>
    <mergeCell ref="B36:C36"/>
    <mergeCell ref="D36:E36"/>
    <mergeCell ref="H36:I36"/>
    <mergeCell ref="J36:K36"/>
    <mergeCell ref="B37:C37"/>
    <mergeCell ref="D37:E37"/>
    <mergeCell ref="H37:I37"/>
    <mergeCell ref="J37:K37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N66:O66"/>
    <mergeCell ref="N4:O4"/>
    <mergeCell ref="N5:O5"/>
    <mergeCell ref="N36:O36"/>
    <mergeCell ref="N37:O37"/>
    <mergeCell ref="N65:O65"/>
  </mergeCells>
  <conditionalFormatting sqref="Q7:Q33">
    <cfRule type="cellIs" dxfId="3" priority="27" operator="greaterThan">
      <formula>0</formula>
    </cfRule>
    <cfRule type="cellIs" dxfId="2" priority="28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2"/>
  <ignoredErrors>
    <ignoredError sqref="L28:L31 N28:P31 F28:F31 D7:E18 D39:E46 J39:K46 J68:L92 D68:F92 P82:Q92 L59:L60 P59:P60 D94:F96 D93:E93 J94:L95 J93:K93 P95:Q96 Q93 Q9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0" id="{B666C80E-09AD-47EE-AB05-0B5F8A38A5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F68:F96 F39:F62</xm:sqref>
        </x14:conditionalFormatting>
        <x14:conditionalFormatting xmlns:xm="http://schemas.microsoft.com/office/excel/2006/main">
          <x14:cfRule type="iconSet" priority="249" id="{E489B013-DFD0-4B47-944A-DED4BCDCCC5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L7:L33 L68:L96 L39:L62</xm:sqref>
        </x14:conditionalFormatting>
        <x14:conditionalFormatting xmlns:xm="http://schemas.microsoft.com/office/excel/2006/main">
          <x14:cfRule type="iconSet" priority="1" id="{5808023C-AE2D-4A8A-84ED-44A967D2F9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P68:P96 P39:P62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9DEB2-36B7-4337-B9A2-89D39A116A98}">
  <sheetPr codeName="Folha26">
    <pageSetUpPr fitToPage="1"/>
  </sheetPr>
  <dimension ref="A1:Q96"/>
  <sheetViews>
    <sheetView showGridLines="0" topLeftCell="A7" zoomScaleNormal="100" workbookViewId="0">
      <selection activeCell="H96" sqref="H96:I96"/>
    </sheetView>
  </sheetViews>
  <sheetFormatPr defaultRowHeight="15" x14ac:dyDescent="0.25"/>
  <cols>
    <col min="1" max="1" width="32.28515625" customWidth="1"/>
    <col min="2" max="5" width="9.7109375" customWidth="1"/>
    <col min="6" max="6" width="11" customWidth="1"/>
    <col min="7" max="7" width="1.85546875" customWidth="1"/>
    <col min="8" max="11" width="9.7109375" customWidth="1"/>
    <col min="12" max="12" width="10.85546875" customWidth="1"/>
    <col min="13" max="13" width="1.85546875" customWidth="1"/>
    <col min="14" max="15" width="9.7109375" style="34" customWidth="1"/>
    <col min="16" max="16" width="10.85546875" customWidth="1"/>
    <col min="17" max="17" width="1.85546875" customWidth="1"/>
  </cols>
  <sheetData>
    <row r="1" spans="1:17" ht="15.75" x14ac:dyDescent="0.25">
      <c r="A1" s="4" t="s">
        <v>157</v>
      </c>
    </row>
    <row r="3" spans="1:17" ht="8.25" customHeight="1" thickBot="1" x14ac:dyDescent="0.3"/>
    <row r="4" spans="1:17" x14ac:dyDescent="0.25">
      <c r="A4" s="357" t="s">
        <v>3</v>
      </c>
      <c r="B4" s="351" t="s">
        <v>1</v>
      </c>
      <c r="C4" s="344"/>
      <c r="D4" s="351" t="s">
        <v>104</v>
      </c>
      <c r="E4" s="344"/>
      <c r="F4" s="130" t="s">
        <v>0</v>
      </c>
      <c r="H4" s="360" t="s">
        <v>19</v>
      </c>
      <c r="I4" s="361"/>
      <c r="J4" s="351" t="s">
        <v>104</v>
      </c>
      <c r="K4" s="349"/>
      <c r="L4" s="130" t="s">
        <v>0</v>
      </c>
      <c r="N4" s="343" t="s">
        <v>22</v>
      </c>
      <c r="O4" s="344"/>
      <c r="P4" s="130" t="s">
        <v>0</v>
      </c>
    </row>
    <row r="5" spans="1:17" x14ac:dyDescent="0.25">
      <c r="A5" s="358"/>
      <c r="B5" s="352" t="s">
        <v>67</v>
      </c>
      <c r="C5" s="346"/>
      <c r="D5" s="352" t="str">
        <f>B5</f>
        <v>out</v>
      </c>
      <c r="E5" s="346"/>
      <c r="F5" s="131" t="s">
        <v>149</v>
      </c>
      <c r="H5" s="341" t="str">
        <f>B5</f>
        <v>out</v>
      </c>
      <c r="I5" s="346"/>
      <c r="J5" s="352" t="str">
        <f>B5</f>
        <v>out</v>
      </c>
      <c r="K5" s="342"/>
      <c r="L5" s="131" t="str">
        <f>F5</f>
        <v>2023 /2022</v>
      </c>
      <c r="N5" s="341" t="str">
        <f>B5</f>
        <v>out</v>
      </c>
      <c r="O5" s="342"/>
      <c r="P5" s="131" t="str">
        <f>L5</f>
        <v>2023 /2022</v>
      </c>
    </row>
    <row r="6" spans="1:17" ht="19.5" customHeight="1" thickBot="1" x14ac:dyDescent="0.3">
      <c r="A6" s="359"/>
      <c r="B6" s="99">
        <v>2022</v>
      </c>
      <c r="C6" s="134"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C6</f>
        <v>2023</v>
      </c>
      <c r="J6" s="99">
        <f>B6</f>
        <v>2022</v>
      </c>
      <c r="K6" s="134">
        <f>C6</f>
        <v>2023</v>
      </c>
      <c r="L6" s="268">
        <v>1000</v>
      </c>
      <c r="N6" s="25">
        <f>B6</f>
        <v>2022</v>
      </c>
      <c r="O6" s="134">
        <f>C6</f>
        <v>2023</v>
      </c>
      <c r="P6" s="132"/>
    </row>
    <row r="7" spans="1:17" ht="20.100000000000001" customHeight="1" x14ac:dyDescent="0.25">
      <c r="A7" s="8" t="s">
        <v>158</v>
      </c>
      <c r="B7" s="19">
        <v>37503.450000000004</v>
      </c>
      <c r="C7" s="147">
        <v>34440.229999999996</v>
      </c>
      <c r="D7" s="214">
        <f>B7/$B$33</f>
        <v>0.12562053347037105</v>
      </c>
      <c r="E7" s="246">
        <f>C7/$C$33</f>
        <v>0.12066180526162536</v>
      </c>
      <c r="F7" s="52">
        <f>(C7-B7)/B7</f>
        <v>-8.1678352258259118E-2</v>
      </c>
      <c r="H7" s="19">
        <v>11730.715999999999</v>
      </c>
      <c r="I7" s="147">
        <v>11859.511000000004</v>
      </c>
      <c r="J7" s="214">
        <f t="shared" ref="J7:J32" si="0">H7/$H$33</f>
        <v>0.12350020368393885</v>
      </c>
      <c r="K7" s="246">
        <f>I7/$I$33</f>
        <v>0.13327045839825957</v>
      </c>
      <c r="L7" s="52">
        <f>(I7-H7)/H7</f>
        <v>1.0979295722444013E-2</v>
      </c>
      <c r="N7" s="40">
        <f t="shared" ref="N7:O33" si="1">(H7/B7)*10</f>
        <v>3.1279031662420382</v>
      </c>
      <c r="O7" s="149">
        <f t="shared" si="1"/>
        <v>3.4435051682291333</v>
      </c>
      <c r="P7" s="52">
        <f>(O7-N7)/N7</f>
        <v>0.1008989042222395</v>
      </c>
      <c r="Q7" s="2"/>
    </row>
    <row r="8" spans="1:17" ht="20.100000000000001" customHeight="1" x14ac:dyDescent="0.25">
      <c r="A8" s="8" t="s">
        <v>160</v>
      </c>
      <c r="B8" s="19">
        <v>26170.790000000005</v>
      </c>
      <c r="C8" s="140">
        <v>20947.75</v>
      </c>
      <c r="D8" s="214">
        <f t="shared" ref="D8:D32" si="2">B8/$B$33</f>
        <v>8.7660964555022328E-2</v>
      </c>
      <c r="E8" s="215">
        <f t="shared" ref="E8:E32" si="3">C8/$C$33</f>
        <v>7.3390721582556592E-2</v>
      </c>
      <c r="F8" s="52">
        <f t="shared" ref="F8:F33" si="4">(C8-B8)/B8</f>
        <v>-0.19957517522398077</v>
      </c>
      <c r="H8" s="19">
        <v>11109.508000000005</v>
      </c>
      <c r="I8" s="140">
        <v>8377.9009999999998</v>
      </c>
      <c r="J8" s="214">
        <f t="shared" si="0"/>
        <v>0.11696016686691153</v>
      </c>
      <c r="K8" s="215">
        <f t="shared" ref="K8:K32" si="5">I8/$I$33</f>
        <v>9.4146099842163544E-2</v>
      </c>
      <c r="L8" s="52">
        <f t="shared" ref="L8:L33" si="6">(I8-H8)/H8</f>
        <v>-0.2458801055816337</v>
      </c>
      <c r="N8" s="40">
        <f t="shared" si="1"/>
        <v>4.2450029211957316</v>
      </c>
      <c r="O8" s="143">
        <f t="shared" si="1"/>
        <v>3.9994276234917829</v>
      </c>
      <c r="P8" s="52">
        <f t="shared" ref="P8:P33" si="7">(O8-N8)/N8</f>
        <v>-5.7850442570431752E-2</v>
      </c>
      <c r="Q8" s="2"/>
    </row>
    <row r="9" spans="1:17" ht="20.100000000000001" customHeight="1" x14ac:dyDescent="0.25">
      <c r="A9" s="8" t="s">
        <v>161</v>
      </c>
      <c r="B9" s="19">
        <v>26670.380000000005</v>
      </c>
      <c r="C9" s="140">
        <v>26965.959999999995</v>
      </c>
      <c r="D9" s="214">
        <f t="shared" si="2"/>
        <v>8.9334377596128223E-2</v>
      </c>
      <c r="E9" s="215">
        <f t="shared" si="3"/>
        <v>9.4475600604664339E-2</v>
      </c>
      <c r="F9" s="52">
        <f t="shared" si="4"/>
        <v>1.1082706733087071E-2</v>
      </c>
      <c r="H9" s="19">
        <v>8679.9020000000019</v>
      </c>
      <c r="I9" s="140">
        <v>8091.5180000000009</v>
      </c>
      <c r="J9" s="214">
        <f t="shared" si="0"/>
        <v>9.1381435281241874E-2</v>
      </c>
      <c r="K9" s="215">
        <f t="shared" si="5"/>
        <v>9.0927890112650359E-2</v>
      </c>
      <c r="L9" s="52">
        <f t="shared" si="6"/>
        <v>-6.7786940451631916E-2</v>
      </c>
      <c r="N9" s="40">
        <f t="shared" si="1"/>
        <v>3.2545100594742182</v>
      </c>
      <c r="O9" s="143">
        <f t="shared" si="1"/>
        <v>3.0006415495684196</v>
      </c>
      <c r="P9" s="52">
        <f t="shared" si="7"/>
        <v>-7.8005139104351806E-2</v>
      </c>
      <c r="Q9" s="2"/>
    </row>
    <row r="10" spans="1:17" ht="20.100000000000001" customHeight="1" x14ac:dyDescent="0.25">
      <c r="A10" s="8" t="s">
        <v>159</v>
      </c>
      <c r="B10" s="19">
        <v>21053.09</v>
      </c>
      <c r="C10" s="140">
        <v>17036.050000000003</v>
      </c>
      <c r="D10" s="214">
        <f t="shared" si="2"/>
        <v>7.0518856185223855E-2</v>
      </c>
      <c r="E10" s="215">
        <f t="shared" si="3"/>
        <v>5.9686028447757562E-2</v>
      </c>
      <c r="F10" s="52">
        <f t="shared" si="4"/>
        <v>-0.19080524521578529</v>
      </c>
      <c r="H10" s="19">
        <v>9862.08</v>
      </c>
      <c r="I10" s="140">
        <v>7725.0409999999993</v>
      </c>
      <c r="J10" s="214">
        <f t="shared" si="0"/>
        <v>0.10382732722770714</v>
      </c>
      <c r="K10" s="215">
        <f t="shared" si="5"/>
        <v>8.680962943711161E-2</v>
      </c>
      <c r="L10" s="52">
        <f t="shared" si="6"/>
        <v>-0.2166925232810929</v>
      </c>
      <c r="N10" s="40">
        <f t="shared" si="1"/>
        <v>4.6843859974949043</v>
      </c>
      <c r="O10" s="143">
        <f t="shared" si="1"/>
        <v>4.534525902424563</v>
      </c>
      <c r="P10" s="52">
        <f t="shared" si="7"/>
        <v>-3.199140616304523E-2</v>
      </c>
      <c r="Q10" s="2"/>
    </row>
    <row r="11" spans="1:17" ht="20.100000000000001" customHeight="1" x14ac:dyDescent="0.25">
      <c r="A11" s="8" t="s">
        <v>164</v>
      </c>
      <c r="B11" s="19">
        <v>8300.93</v>
      </c>
      <c r="C11" s="140">
        <v>15850.67</v>
      </c>
      <c r="D11" s="214">
        <f t="shared" si="2"/>
        <v>2.780456877701137E-2</v>
      </c>
      <c r="E11" s="215">
        <f t="shared" si="3"/>
        <v>5.553303380396378E-2</v>
      </c>
      <c r="F11" s="52">
        <f t="shared" si="4"/>
        <v>0.90950532048818622</v>
      </c>
      <c r="H11" s="19">
        <v>3452.9519999999989</v>
      </c>
      <c r="I11" s="140">
        <v>5168.1910000000016</v>
      </c>
      <c r="J11" s="214">
        <f t="shared" si="0"/>
        <v>3.6352450720899217E-2</v>
      </c>
      <c r="K11" s="215">
        <f t="shared" si="5"/>
        <v>5.8077199275734001E-2</v>
      </c>
      <c r="L11" s="52">
        <f t="shared" si="6"/>
        <v>0.49674568311404366</v>
      </c>
      <c r="N11" s="40">
        <f t="shared" si="1"/>
        <v>4.1597170437529272</v>
      </c>
      <c r="O11" s="143">
        <f t="shared" si="1"/>
        <v>3.2605505003889435</v>
      </c>
      <c r="P11" s="52">
        <f t="shared" si="7"/>
        <v>-0.21616050656963653</v>
      </c>
      <c r="Q11" s="2"/>
    </row>
    <row r="12" spans="1:17" ht="20.100000000000001" customHeight="1" x14ac:dyDescent="0.25">
      <c r="A12" s="8" t="s">
        <v>162</v>
      </c>
      <c r="B12" s="19">
        <v>8899.4</v>
      </c>
      <c r="C12" s="140">
        <v>12062.140000000001</v>
      </c>
      <c r="D12" s="214">
        <f t="shared" si="2"/>
        <v>2.9809187569842775E-2</v>
      </c>
      <c r="E12" s="215">
        <f t="shared" si="3"/>
        <v>4.2259868407338225E-2</v>
      </c>
      <c r="F12" s="52">
        <f t="shared" si="4"/>
        <v>0.35538800368564194</v>
      </c>
      <c r="H12" s="19">
        <v>3794.6529999999993</v>
      </c>
      <c r="I12" s="140">
        <v>5145</v>
      </c>
      <c r="J12" s="214">
        <f t="shared" si="0"/>
        <v>3.9949856292648259E-2</v>
      </c>
      <c r="K12" s="215">
        <f t="shared" si="5"/>
        <v>5.7816591970701423E-2</v>
      </c>
      <c r="L12" s="52">
        <f t="shared" si="6"/>
        <v>0.35585519940822019</v>
      </c>
      <c r="N12" s="40">
        <f t="shared" si="1"/>
        <v>4.263942512978403</v>
      </c>
      <c r="O12" s="143">
        <f t="shared" si="1"/>
        <v>4.2654122734440154</v>
      </c>
      <c r="P12" s="52">
        <f t="shared" si="7"/>
        <v>3.4469518787808023E-4</v>
      </c>
      <c r="Q12" s="2"/>
    </row>
    <row r="13" spans="1:17" ht="20.100000000000001" customHeight="1" x14ac:dyDescent="0.25">
      <c r="A13" s="8" t="s">
        <v>166</v>
      </c>
      <c r="B13" s="19">
        <v>12570.909999999996</v>
      </c>
      <c r="C13" s="140">
        <v>12066.219999999998</v>
      </c>
      <c r="D13" s="214">
        <f t="shared" si="2"/>
        <v>4.2107177350564323E-2</v>
      </c>
      <c r="E13" s="215">
        <f t="shared" si="3"/>
        <v>4.2274162741768248E-2</v>
      </c>
      <c r="F13" s="52">
        <f t="shared" si="4"/>
        <v>-4.0147451536921258E-2</v>
      </c>
      <c r="H13" s="19">
        <v>4487.6509999999998</v>
      </c>
      <c r="I13" s="140">
        <v>4448.4279999999999</v>
      </c>
      <c r="J13" s="214">
        <f t="shared" si="0"/>
        <v>4.7245693490698432E-2</v>
      </c>
      <c r="K13" s="215">
        <f t="shared" si="5"/>
        <v>4.9988910901271798E-2</v>
      </c>
      <c r="L13" s="52">
        <f t="shared" si="6"/>
        <v>-8.7402072933033242E-3</v>
      </c>
      <c r="N13" s="40">
        <f t="shared" si="1"/>
        <v>3.5698696434864314</v>
      </c>
      <c r="O13" s="143">
        <f t="shared" si="1"/>
        <v>3.6866790096649993</v>
      </c>
      <c r="P13" s="52">
        <f t="shared" si="7"/>
        <v>3.2720905199353063E-2</v>
      </c>
      <c r="Q13" s="2"/>
    </row>
    <row r="14" spans="1:17" ht="20.100000000000001" customHeight="1" x14ac:dyDescent="0.25">
      <c r="A14" s="8" t="s">
        <v>165</v>
      </c>
      <c r="B14" s="19">
        <v>37691.080000000009</v>
      </c>
      <c r="C14" s="140">
        <v>25193.19</v>
      </c>
      <c r="D14" s="214">
        <f t="shared" si="2"/>
        <v>0.12624901380204845</v>
      </c>
      <c r="E14" s="215">
        <f t="shared" si="3"/>
        <v>8.8264677259679389E-2</v>
      </c>
      <c r="F14" s="52">
        <f t="shared" si="4"/>
        <v>-0.33158747374710429</v>
      </c>
      <c r="H14" s="19">
        <v>6822.4900000000007</v>
      </c>
      <c r="I14" s="140">
        <v>4097.32</v>
      </c>
      <c r="J14" s="214">
        <f t="shared" si="0"/>
        <v>7.1826724356095245E-2</v>
      </c>
      <c r="K14" s="215">
        <f t="shared" si="5"/>
        <v>4.6043358331077616E-2</v>
      </c>
      <c r="L14" s="52">
        <f t="shared" si="6"/>
        <v>-0.3994392076793078</v>
      </c>
      <c r="N14" s="40">
        <f t="shared" si="1"/>
        <v>1.8101073251283855</v>
      </c>
      <c r="O14" s="143">
        <f t="shared" si="1"/>
        <v>1.6263601393868741</v>
      </c>
      <c r="P14" s="52">
        <f t="shared" si="7"/>
        <v>-0.10151176297155681</v>
      </c>
      <c r="Q14" s="2"/>
    </row>
    <row r="15" spans="1:17" ht="20.100000000000001" customHeight="1" x14ac:dyDescent="0.25">
      <c r="A15" s="8" t="s">
        <v>163</v>
      </c>
      <c r="B15" s="19">
        <v>14867.559999999998</v>
      </c>
      <c r="C15" s="140">
        <v>14476.84</v>
      </c>
      <c r="D15" s="214">
        <f t="shared" si="2"/>
        <v>4.9799973565171983E-2</v>
      </c>
      <c r="E15" s="215">
        <f t="shared" si="3"/>
        <v>5.071980207111592E-2</v>
      </c>
      <c r="F15" s="52">
        <f t="shared" si="4"/>
        <v>-2.628003519071035E-2</v>
      </c>
      <c r="H15" s="19">
        <v>4432.3260000000009</v>
      </c>
      <c r="I15" s="140">
        <v>4061.0930000000008</v>
      </c>
      <c r="J15" s="214">
        <f t="shared" si="0"/>
        <v>4.6663235542793648E-2</v>
      </c>
      <c r="K15" s="215">
        <f t="shared" si="5"/>
        <v>4.5636259851520269E-2</v>
      </c>
      <c r="L15" s="52">
        <f t="shared" si="6"/>
        <v>-8.3755797745923941E-2</v>
      </c>
      <c r="N15" s="40">
        <f t="shared" si="1"/>
        <v>2.9812060620572591</v>
      </c>
      <c r="O15" s="143">
        <f t="shared" si="1"/>
        <v>2.8052344296130927</v>
      </c>
      <c r="P15" s="52">
        <f t="shared" si="7"/>
        <v>-5.9026994035673151E-2</v>
      </c>
      <c r="Q15" s="2"/>
    </row>
    <row r="16" spans="1:17" ht="20.100000000000001" customHeight="1" x14ac:dyDescent="0.25">
      <c r="A16" s="8" t="s">
        <v>170</v>
      </c>
      <c r="B16" s="19">
        <v>4649.24</v>
      </c>
      <c r="C16" s="140">
        <v>7386.0700000000006</v>
      </c>
      <c r="D16" s="214">
        <f t="shared" si="2"/>
        <v>1.5572967527835114E-2</v>
      </c>
      <c r="E16" s="215">
        <f t="shared" si="3"/>
        <v>2.5877194780311672E-2</v>
      </c>
      <c r="F16" s="52">
        <f t="shared" si="4"/>
        <v>0.58866180278927327</v>
      </c>
      <c r="H16" s="19">
        <v>3392.0739999999996</v>
      </c>
      <c r="I16" s="140">
        <v>3882.434999999999</v>
      </c>
      <c r="J16" s="214">
        <f t="shared" si="0"/>
        <v>3.571153115555719E-2</v>
      </c>
      <c r="K16" s="215">
        <f t="shared" si="5"/>
        <v>4.3628602574882436E-2</v>
      </c>
      <c r="L16" s="52">
        <f t="shared" si="6"/>
        <v>0.14456082031229256</v>
      </c>
      <c r="N16" s="40">
        <f t="shared" si="1"/>
        <v>7.2959752561708999</v>
      </c>
      <c r="O16" s="143">
        <f t="shared" si="1"/>
        <v>5.2564286555637825</v>
      </c>
      <c r="P16" s="52">
        <f t="shared" si="7"/>
        <v>-0.27954406765320083</v>
      </c>
      <c r="Q16" s="2"/>
    </row>
    <row r="17" spans="1:17" ht="20.100000000000001" customHeight="1" x14ac:dyDescent="0.25">
      <c r="A17" s="8" t="s">
        <v>168</v>
      </c>
      <c r="B17" s="19">
        <v>7144.8999999999987</v>
      </c>
      <c r="C17" s="140">
        <v>8305.0300000000025</v>
      </c>
      <c r="D17" s="214">
        <f t="shared" si="2"/>
        <v>2.3932362211808618E-2</v>
      </c>
      <c r="E17" s="215">
        <f t="shared" si="3"/>
        <v>2.909678339987732E-2</v>
      </c>
      <c r="F17" s="52">
        <f t="shared" si="4"/>
        <v>0.16237176167616116</v>
      </c>
      <c r="H17" s="19">
        <v>2726.1549999999997</v>
      </c>
      <c r="I17" s="140">
        <v>3309.0780000000004</v>
      </c>
      <c r="J17" s="214">
        <f t="shared" si="0"/>
        <v>2.8700779881977223E-2</v>
      </c>
      <c r="K17" s="215">
        <f t="shared" si="5"/>
        <v>3.7185541793046596E-2</v>
      </c>
      <c r="L17" s="52">
        <f t="shared" si="6"/>
        <v>0.21382606638287285</v>
      </c>
      <c r="N17" s="40">
        <f t="shared" si="1"/>
        <v>3.8155257596327452</v>
      </c>
      <c r="O17" s="143">
        <f t="shared" si="1"/>
        <v>3.9844263055040132</v>
      </c>
      <c r="P17" s="52">
        <f t="shared" si="7"/>
        <v>4.4266650656166757E-2</v>
      </c>
      <c r="Q17" s="2"/>
    </row>
    <row r="18" spans="1:17" ht="20.100000000000001" customHeight="1" x14ac:dyDescent="0.25">
      <c r="A18" s="8" t="s">
        <v>167</v>
      </c>
      <c r="B18" s="19">
        <v>12324.880000000001</v>
      </c>
      <c r="C18" s="140">
        <v>11293.46</v>
      </c>
      <c r="D18" s="214">
        <f t="shared" si="2"/>
        <v>4.1283081971346815E-2</v>
      </c>
      <c r="E18" s="215">
        <f t="shared" si="3"/>
        <v>3.9566787772612307E-2</v>
      </c>
      <c r="F18" s="52">
        <f t="shared" si="4"/>
        <v>-8.3686007490539602E-2</v>
      </c>
      <c r="H18" s="19">
        <v>2867.1089999999999</v>
      </c>
      <c r="I18" s="140">
        <v>2746.0580000000009</v>
      </c>
      <c r="J18" s="214">
        <f t="shared" si="0"/>
        <v>3.0184734289369401E-2</v>
      </c>
      <c r="K18" s="215">
        <f t="shared" si="5"/>
        <v>3.0858642354495716E-2</v>
      </c>
      <c r="L18" s="52">
        <f t="shared" si="6"/>
        <v>-4.2220578289837961E-2</v>
      </c>
      <c r="N18" s="40">
        <f t="shared" si="1"/>
        <v>2.3262774160884323</v>
      </c>
      <c r="O18" s="143">
        <f t="shared" si="1"/>
        <v>2.4315471077951321</v>
      </c>
      <c r="P18" s="52">
        <f t="shared" si="7"/>
        <v>4.5252423884898335E-2</v>
      </c>
      <c r="Q18" s="2"/>
    </row>
    <row r="19" spans="1:17" ht="20.100000000000001" customHeight="1" x14ac:dyDescent="0.25">
      <c r="A19" s="8" t="s">
        <v>169</v>
      </c>
      <c r="B19" s="19">
        <v>9960.7899999999991</v>
      </c>
      <c r="C19" s="140">
        <v>6847.5599999999995</v>
      </c>
      <c r="D19" s="214">
        <f t="shared" si="2"/>
        <v>3.3364390571703054E-2</v>
      </c>
      <c r="E19" s="215">
        <f t="shared" si="3"/>
        <v>2.3990517811213672E-2</v>
      </c>
      <c r="F19" s="52">
        <f t="shared" si="4"/>
        <v>-0.31254850267900436</v>
      </c>
      <c r="H19" s="19">
        <v>2358.433</v>
      </c>
      <c r="I19" s="140">
        <v>1764.8469999999998</v>
      </c>
      <c r="J19" s="214">
        <f t="shared" si="0"/>
        <v>2.4829426939917649E-2</v>
      </c>
      <c r="K19" s="215">
        <f t="shared" si="5"/>
        <v>1.9832349638428858E-2</v>
      </c>
      <c r="L19" s="52">
        <f t="shared" si="6"/>
        <v>-0.25168660716670782</v>
      </c>
      <c r="N19" s="40">
        <f t="shared" si="1"/>
        <v>2.3677168176419743</v>
      </c>
      <c r="O19" s="143">
        <f t="shared" si="1"/>
        <v>2.5773370368423203</v>
      </c>
      <c r="P19" s="52">
        <f t="shared" si="7"/>
        <v>8.8532639392707557E-2</v>
      </c>
      <c r="Q19" s="2"/>
    </row>
    <row r="20" spans="1:17" ht="20.100000000000001" customHeight="1" x14ac:dyDescent="0.25">
      <c r="A20" s="8" t="s">
        <v>171</v>
      </c>
      <c r="B20" s="19">
        <v>10607.930000000008</v>
      </c>
      <c r="C20" s="140">
        <v>11189.960000000001</v>
      </c>
      <c r="D20" s="214">
        <f t="shared" si="2"/>
        <v>3.5532033069393724E-2</v>
      </c>
      <c r="E20" s="215">
        <f t="shared" si="3"/>
        <v>3.9204174141850318E-2</v>
      </c>
      <c r="F20" s="52">
        <f t="shared" si="4"/>
        <v>5.4867443506885223E-2</v>
      </c>
      <c r="H20" s="19">
        <v>2244.5340000000001</v>
      </c>
      <c r="I20" s="140">
        <v>1716.9669999999996</v>
      </c>
      <c r="J20" s="214">
        <f t="shared" si="0"/>
        <v>2.3630305786579955E-2</v>
      </c>
      <c r="K20" s="215">
        <f t="shared" si="5"/>
        <v>1.9294301353966821E-2</v>
      </c>
      <c r="L20" s="52">
        <f t="shared" si="6"/>
        <v>-0.23504522542318382</v>
      </c>
      <c r="N20" s="40">
        <f t="shared" si="1"/>
        <v>2.1159019714496594</v>
      </c>
      <c r="O20" s="143">
        <f t="shared" si="1"/>
        <v>1.534381713607555</v>
      </c>
      <c r="P20" s="52">
        <f t="shared" si="7"/>
        <v>-0.27483327001377561</v>
      </c>
      <c r="Q20" s="2"/>
    </row>
    <row r="21" spans="1:17" ht="20.100000000000001" customHeight="1" x14ac:dyDescent="0.25">
      <c r="A21" s="8" t="s">
        <v>172</v>
      </c>
      <c r="B21" s="19">
        <v>2211.6899999999996</v>
      </c>
      <c r="C21" s="140">
        <v>4066.6700000000005</v>
      </c>
      <c r="D21" s="214">
        <f t="shared" si="2"/>
        <v>7.4082165153095212E-3</v>
      </c>
      <c r="E21" s="215">
        <f t="shared" si="3"/>
        <v>1.4247632597206643E-2</v>
      </c>
      <c r="F21" s="52">
        <f t="shared" si="4"/>
        <v>0.83871609493193044</v>
      </c>
      <c r="H21" s="19">
        <v>835.99400000000014</v>
      </c>
      <c r="I21" s="140">
        <v>1447.0530000000001</v>
      </c>
      <c r="J21" s="214">
        <f t="shared" si="0"/>
        <v>8.8012896466465318E-3</v>
      </c>
      <c r="K21" s="215">
        <f t="shared" si="5"/>
        <v>1.6261160905924082E-2</v>
      </c>
      <c r="L21" s="52">
        <f t="shared" si="6"/>
        <v>0.73093706414160853</v>
      </c>
      <c r="N21" s="40">
        <f t="shared" si="1"/>
        <v>3.7798877781244222</v>
      </c>
      <c r="O21" s="143">
        <f t="shared" si="1"/>
        <v>3.5583241325212027</v>
      </c>
      <c r="P21" s="52">
        <f t="shared" si="7"/>
        <v>-5.8616461283715476E-2</v>
      </c>
      <c r="Q21" s="2"/>
    </row>
    <row r="22" spans="1:17" ht="20.100000000000001" customHeight="1" x14ac:dyDescent="0.25">
      <c r="A22" s="8" t="s">
        <v>173</v>
      </c>
      <c r="B22" s="19">
        <v>613.30999999999983</v>
      </c>
      <c r="C22" s="140">
        <v>544.28000000000009</v>
      </c>
      <c r="D22" s="214">
        <f t="shared" si="2"/>
        <v>2.0543264521720866E-3</v>
      </c>
      <c r="E22" s="215">
        <f t="shared" si="3"/>
        <v>1.9068922410738101E-3</v>
      </c>
      <c r="F22" s="52">
        <f t="shared" si="4"/>
        <v>-0.11255319495850347</v>
      </c>
      <c r="H22" s="19">
        <v>1407.1779999999997</v>
      </c>
      <c r="I22" s="140">
        <v>1403.9460000000001</v>
      </c>
      <c r="J22" s="214">
        <f t="shared" si="0"/>
        <v>1.4814677093841305E-2</v>
      </c>
      <c r="K22" s="215">
        <f t="shared" si="5"/>
        <v>1.5776748888415626E-2</v>
      </c>
      <c r="L22" s="52">
        <f t="shared" si="6"/>
        <v>-2.2967954302863724E-3</v>
      </c>
      <c r="N22" s="40">
        <f t="shared" si="1"/>
        <v>22.943992434494792</v>
      </c>
      <c r="O22" s="143">
        <f t="shared" si="1"/>
        <v>25.794554273535681</v>
      </c>
      <c r="P22" s="52">
        <f t="shared" si="7"/>
        <v>0.12424000954407811</v>
      </c>
      <c r="Q22" s="2"/>
    </row>
    <row r="23" spans="1:17" ht="20.100000000000001" customHeight="1" x14ac:dyDescent="0.25">
      <c r="A23" s="8" t="s">
        <v>177</v>
      </c>
      <c r="B23" s="19">
        <v>5562.5999999999995</v>
      </c>
      <c r="C23" s="140">
        <v>13694.140000000003</v>
      </c>
      <c r="D23" s="214">
        <f t="shared" si="2"/>
        <v>1.863233327819936E-2</v>
      </c>
      <c r="E23" s="215">
        <f t="shared" si="3"/>
        <v>4.7977602179353471E-2</v>
      </c>
      <c r="F23" s="52">
        <f t="shared" si="4"/>
        <v>1.4618236076654809</v>
      </c>
      <c r="H23" s="19">
        <v>409.10099999999994</v>
      </c>
      <c r="I23" s="140">
        <v>1115.3390000000004</v>
      </c>
      <c r="J23" s="214">
        <f t="shared" si="0"/>
        <v>4.3069883225630105E-3</v>
      </c>
      <c r="K23" s="215">
        <f t="shared" si="5"/>
        <v>1.2533547108262426E-2</v>
      </c>
      <c r="L23" s="52">
        <f t="shared" si="6"/>
        <v>1.7263169730702213</v>
      </c>
      <c r="N23" s="40">
        <f t="shared" si="1"/>
        <v>0.73544925035055553</v>
      </c>
      <c r="O23" s="143">
        <f t="shared" si="1"/>
        <v>0.8144644351525544</v>
      </c>
      <c r="P23" s="52">
        <f t="shared" si="7"/>
        <v>0.10743798401362963</v>
      </c>
      <c r="Q23" s="2"/>
    </row>
    <row r="24" spans="1:17" ht="20.100000000000001" customHeight="1" x14ac:dyDescent="0.25">
      <c r="A24" s="8" t="s">
        <v>175</v>
      </c>
      <c r="B24" s="19">
        <v>3848.64</v>
      </c>
      <c r="C24" s="140">
        <v>3708.2000000000003</v>
      </c>
      <c r="D24" s="214">
        <f t="shared" si="2"/>
        <v>1.2891299598714486E-2</v>
      </c>
      <c r="E24" s="215">
        <f t="shared" si="3"/>
        <v>1.2991728169967484E-2</v>
      </c>
      <c r="F24" s="52">
        <f t="shared" si="4"/>
        <v>-3.6490812338904027E-2</v>
      </c>
      <c r="H24" s="19">
        <v>984.77999999999986</v>
      </c>
      <c r="I24" s="140">
        <v>1030.3060000000003</v>
      </c>
      <c r="J24" s="214">
        <f t="shared" si="0"/>
        <v>1.0367698833035366E-2</v>
      </c>
      <c r="K24" s="215">
        <f t="shared" si="5"/>
        <v>1.1577994481431587E-2</v>
      </c>
      <c r="L24" s="52">
        <f t="shared" si="6"/>
        <v>4.62296147362867E-2</v>
      </c>
      <c r="N24" s="40">
        <f t="shared" si="1"/>
        <v>2.5587740084809174</v>
      </c>
      <c r="O24" s="143">
        <f t="shared" si="1"/>
        <v>2.7784531578663509</v>
      </c>
      <c r="P24" s="52">
        <f t="shared" si="7"/>
        <v>8.5853283118133505E-2</v>
      </c>
      <c r="Q24" s="2"/>
    </row>
    <row r="25" spans="1:17" ht="20.100000000000001" customHeight="1" x14ac:dyDescent="0.25">
      <c r="A25" s="8" t="s">
        <v>181</v>
      </c>
      <c r="B25" s="19">
        <v>2210.12</v>
      </c>
      <c r="C25" s="140">
        <v>2213.42</v>
      </c>
      <c r="D25" s="214">
        <f t="shared" si="2"/>
        <v>7.4029576861205145E-3</v>
      </c>
      <c r="E25" s="215">
        <f t="shared" si="3"/>
        <v>7.7547464985624906E-3</v>
      </c>
      <c r="F25" s="52">
        <f t="shared" si="4"/>
        <v>1.4931315946646255E-3</v>
      </c>
      <c r="H25" s="19">
        <v>855.83300000000008</v>
      </c>
      <c r="I25" s="140">
        <v>829.95500000000004</v>
      </c>
      <c r="J25" s="214">
        <f t="shared" si="0"/>
        <v>9.0101533290411658E-3</v>
      </c>
      <c r="K25" s="215">
        <f t="shared" si="5"/>
        <v>9.3265635741581147E-3</v>
      </c>
      <c r="L25" s="52">
        <f t="shared" si="6"/>
        <v>-3.0237207492583296E-2</v>
      </c>
      <c r="N25" s="40">
        <f t="shared" si="1"/>
        <v>3.8723372486561818</v>
      </c>
      <c r="O25" s="143">
        <f t="shared" si="1"/>
        <v>3.7496498631077699</v>
      </c>
      <c r="P25" s="52">
        <f t="shared" si="7"/>
        <v>-3.1683032150928513E-2</v>
      </c>
      <c r="Q25" s="2"/>
    </row>
    <row r="26" spans="1:17" ht="20.100000000000001" customHeight="1" x14ac:dyDescent="0.25">
      <c r="A26" s="8" t="s">
        <v>180</v>
      </c>
      <c r="B26" s="19">
        <v>2457.6699999999992</v>
      </c>
      <c r="C26" s="140">
        <v>1936.14</v>
      </c>
      <c r="D26" s="214">
        <f t="shared" si="2"/>
        <v>8.2321444158904491E-3</v>
      </c>
      <c r="E26" s="215">
        <f t="shared" si="3"/>
        <v>6.7832923194544106E-3</v>
      </c>
      <c r="F26" s="52">
        <f t="shared" si="4"/>
        <v>-0.21220505600833278</v>
      </c>
      <c r="H26" s="19">
        <v>976.28499999999997</v>
      </c>
      <c r="I26" s="140">
        <v>796.15499999999997</v>
      </c>
      <c r="J26" s="214">
        <f t="shared" si="0"/>
        <v>1.0278264033804437E-2</v>
      </c>
      <c r="K26" s="215">
        <f t="shared" si="5"/>
        <v>8.9467383441076357E-3</v>
      </c>
      <c r="L26" s="52">
        <f t="shared" si="6"/>
        <v>-0.18450554909683137</v>
      </c>
      <c r="N26" s="40">
        <f t="shared" si="1"/>
        <v>3.9724006884569545</v>
      </c>
      <c r="O26" s="143">
        <f t="shared" si="1"/>
        <v>4.1120735070810994</v>
      </c>
      <c r="P26" s="52">
        <f t="shared" si="7"/>
        <v>3.5160808180808079E-2</v>
      </c>
      <c r="Q26" s="2"/>
    </row>
    <row r="27" spans="1:17" ht="20.100000000000001" customHeight="1" x14ac:dyDescent="0.25">
      <c r="A27" s="8" t="s">
        <v>176</v>
      </c>
      <c r="B27" s="19">
        <v>3542.93</v>
      </c>
      <c r="C27" s="140">
        <v>3112.8</v>
      </c>
      <c r="D27" s="214">
        <f t="shared" si="2"/>
        <v>1.1867301718860041E-2</v>
      </c>
      <c r="E27" s="215">
        <f t="shared" si="3"/>
        <v>1.0905736326917314E-2</v>
      </c>
      <c r="F27" s="52">
        <f t="shared" si="4"/>
        <v>-0.12140516465185586</v>
      </c>
      <c r="H27" s="19">
        <v>937.65500000000009</v>
      </c>
      <c r="I27" s="140">
        <v>778.01499999999999</v>
      </c>
      <c r="J27" s="214">
        <f t="shared" si="0"/>
        <v>9.8715699438349461E-3</v>
      </c>
      <c r="K27" s="215">
        <f t="shared" si="5"/>
        <v>8.742891312358652E-3</v>
      </c>
      <c r="L27" s="52">
        <f t="shared" si="6"/>
        <v>-0.17025451791970403</v>
      </c>
      <c r="N27" s="40">
        <f t="shared" si="1"/>
        <v>2.6465524297685814</v>
      </c>
      <c r="O27" s="143">
        <f t="shared" si="1"/>
        <v>2.4994056797738367</v>
      </c>
      <c r="P27" s="52">
        <f t="shared" si="7"/>
        <v>-5.5599408626721025E-2</v>
      </c>
      <c r="Q27" s="2"/>
    </row>
    <row r="28" spans="1:17" ht="20.100000000000001" customHeight="1" x14ac:dyDescent="0.25">
      <c r="A28" s="8" t="s">
        <v>192</v>
      </c>
      <c r="B28" s="19">
        <v>1367.5</v>
      </c>
      <c r="C28" s="140">
        <v>2347.08</v>
      </c>
      <c r="D28" s="214">
        <f t="shared" si="2"/>
        <v>4.5805407108074694E-3</v>
      </c>
      <c r="E28" s="215">
        <f t="shared" si="3"/>
        <v>8.2230260916798664E-3</v>
      </c>
      <c r="F28" s="52">
        <f t="shared" si="4"/>
        <v>0.7163290676416818</v>
      </c>
      <c r="H28" s="19">
        <v>332.28800000000001</v>
      </c>
      <c r="I28" s="140">
        <v>701.48099999999988</v>
      </c>
      <c r="J28" s="214">
        <f t="shared" si="0"/>
        <v>3.4983061291168145E-3</v>
      </c>
      <c r="K28" s="215">
        <f t="shared" si="5"/>
        <v>7.8828456272496787E-3</v>
      </c>
      <c r="L28" s="52">
        <f t="shared" si="6"/>
        <v>1.1110632944915251</v>
      </c>
      <c r="N28" s="40">
        <f t="shared" si="1"/>
        <v>2.429893967093236</v>
      </c>
      <c r="O28" s="143">
        <f t="shared" si="1"/>
        <v>2.9887391993455692</v>
      </c>
      <c r="P28" s="52">
        <f t="shared" si="7"/>
        <v>0.22998749732312498</v>
      </c>
      <c r="Q28" s="2"/>
    </row>
    <row r="29" spans="1:17" ht="20.100000000000001" customHeight="1" x14ac:dyDescent="0.25">
      <c r="A29" s="8" t="s">
        <v>182</v>
      </c>
      <c r="B29" s="19">
        <v>2356.5800000000004</v>
      </c>
      <c r="C29" s="140">
        <v>1537.1599999999999</v>
      </c>
      <c r="D29" s="214">
        <f t="shared" si="2"/>
        <v>7.8935361084275461E-3</v>
      </c>
      <c r="E29" s="215">
        <f t="shared" si="3"/>
        <v>5.3854605667836728E-3</v>
      </c>
      <c r="F29" s="52">
        <f t="shared" si="4"/>
        <v>-0.34771575758090129</v>
      </c>
      <c r="H29" s="19">
        <v>801.5329999999999</v>
      </c>
      <c r="I29" s="140">
        <v>657.06200000000001</v>
      </c>
      <c r="J29" s="214">
        <f t="shared" si="0"/>
        <v>8.4384865134744177E-3</v>
      </c>
      <c r="K29" s="215">
        <f t="shared" si="5"/>
        <v>7.3836900978528708E-3</v>
      </c>
      <c r="L29" s="52">
        <f t="shared" si="6"/>
        <v>-0.18024335866396007</v>
      </c>
      <c r="N29" s="40">
        <f t="shared" si="1"/>
        <v>3.4012552088195598</v>
      </c>
      <c r="O29" s="143">
        <f t="shared" si="1"/>
        <v>4.2745192432798156</v>
      </c>
      <c r="P29" s="52">
        <f t="shared" si="7"/>
        <v>0.25674757724614583</v>
      </c>
      <c r="Q29" s="2"/>
    </row>
    <row r="30" spans="1:17" ht="20.100000000000001" customHeight="1" x14ac:dyDescent="0.25">
      <c r="A30" s="8" t="s">
        <v>174</v>
      </c>
      <c r="B30" s="19">
        <v>2975.94</v>
      </c>
      <c r="C30" s="140">
        <v>2916.8199999999997</v>
      </c>
      <c r="D30" s="214">
        <f t="shared" si="2"/>
        <v>9.9681274756273346E-3</v>
      </c>
      <c r="E30" s="215">
        <f t="shared" si="3"/>
        <v>1.0219117782407786E-2</v>
      </c>
      <c r="F30" s="52">
        <f t="shared" si="4"/>
        <v>-1.9865991921880263E-2</v>
      </c>
      <c r="H30" s="19">
        <v>706.11599999999999</v>
      </c>
      <c r="I30" s="140">
        <v>630.14300000000003</v>
      </c>
      <c r="J30" s="214">
        <f t="shared" si="0"/>
        <v>7.4339426361091834E-3</v>
      </c>
      <c r="K30" s="215">
        <f t="shared" si="5"/>
        <v>7.0811896431863383E-3</v>
      </c>
      <c r="L30" s="52">
        <f t="shared" si="6"/>
        <v>-0.10759280344872509</v>
      </c>
      <c r="N30" s="40">
        <f t="shared" ref="N30" si="8">(H30/B30)*10</f>
        <v>2.3727494505937621</v>
      </c>
      <c r="O30" s="143">
        <f t="shared" ref="O30" si="9">(I30/C30)*10</f>
        <v>2.1603767116243038</v>
      </c>
      <c r="P30" s="52">
        <f t="shared" ref="P30" si="10">(O30-N30)/N30</f>
        <v>-8.9504915454227021E-2</v>
      </c>
      <c r="Q30" s="2"/>
    </row>
    <row r="31" spans="1:17" ht="20.100000000000001" customHeight="1" x14ac:dyDescent="0.25">
      <c r="A31" s="8" t="s">
        <v>179</v>
      </c>
      <c r="B31" s="19">
        <v>2995.26</v>
      </c>
      <c r="C31" s="140">
        <v>1774.6100000000001</v>
      </c>
      <c r="D31" s="214">
        <f t="shared" si="2"/>
        <v>1.0032841220806714E-2</v>
      </c>
      <c r="E31" s="215">
        <f t="shared" si="3"/>
        <v>6.2173698095318473E-3</v>
      </c>
      <c r="F31" s="52">
        <f t="shared" si="4"/>
        <v>-0.40752722635096789</v>
      </c>
      <c r="H31" s="19">
        <v>1050.0069999999998</v>
      </c>
      <c r="I31" s="140">
        <v>616.39199999999983</v>
      </c>
      <c r="J31" s="214">
        <f t="shared" si="0"/>
        <v>1.1054404383292681E-2</v>
      </c>
      <c r="K31" s="215">
        <f t="shared" si="5"/>
        <v>6.9266637041797046E-3</v>
      </c>
      <c r="L31" s="52">
        <f t="shared" si="6"/>
        <v>-0.4129639135739096</v>
      </c>
      <c r="N31" s="40">
        <f t="shared" si="1"/>
        <v>3.5055621214852795</v>
      </c>
      <c r="O31" s="143">
        <f t="shared" si="1"/>
        <v>3.4733941542085289</v>
      </c>
      <c r="P31" s="52">
        <f t="shared" si="7"/>
        <v>-9.1762650787432665E-3</v>
      </c>
      <c r="Q31" s="2"/>
    </row>
    <row r="32" spans="1:17" ht="20.100000000000001" customHeight="1" thickBot="1" x14ac:dyDescent="0.3">
      <c r="A32" s="8" t="s">
        <v>17</v>
      </c>
      <c r="B32" s="19">
        <f>B33-SUM(B7:B31)</f>
        <v>29987.969999999972</v>
      </c>
      <c r="C32" s="140">
        <f>C33-SUM(C7:C31)</f>
        <v>23515.320000000007</v>
      </c>
      <c r="D32" s="214">
        <f t="shared" si="2"/>
        <v>0.10044688659559264</v>
      </c>
      <c r="E32" s="215">
        <f t="shared" si="3"/>
        <v>8.2386237330726461E-2</v>
      </c>
      <c r="F32" s="52">
        <f t="shared" si="4"/>
        <v>-0.2158415524625365</v>
      </c>
      <c r="H32" s="19">
        <f>H33-SUM(H7:H31)</f>
        <v>7728.0450000000128</v>
      </c>
      <c r="I32" s="140">
        <f>I33-SUM(I7:I31)</f>
        <v>6589.0609999999579</v>
      </c>
      <c r="J32" s="214">
        <f t="shared" si="0"/>
        <v>8.1360347618904677E-2</v>
      </c>
      <c r="K32" s="215">
        <f t="shared" si="5"/>
        <v>7.4044130477562572E-2</v>
      </c>
      <c r="L32" s="52">
        <f t="shared" si="6"/>
        <v>-0.14738319976139541</v>
      </c>
      <c r="N32" s="40">
        <f t="shared" si="1"/>
        <v>2.5770483964069655</v>
      </c>
      <c r="O32" s="143">
        <f t="shared" si="1"/>
        <v>2.8020290602041378</v>
      </c>
      <c r="P32" s="52">
        <f t="shared" si="7"/>
        <v>8.7301683628002585E-2</v>
      </c>
      <c r="Q32" s="2"/>
    </row>
    <row r="33" spans="1:17" ht="26.25" customHeight="1" thickBot="1" x14ac:dyDescent="0.3">
      <c r="A33" s="35" t="s">
        <v>18</v>
      </c>
      <c r="B33" s="36">
        <v>298545.54000000004</v>
      </c>
      <c r="C33" s="148">
        <v>285427.77</v>
      </c>
      <c r="D33" s="251">
        <f>SUM(D7:D32)</f>
        <v>0.99999999999999989</v>
      </c>
      <c r="E33" s="252">
        <f>SUM(E7:E32)</f>
        <v>0.99999999999999989</v>
      </c>
      <c r="F33" s="57">
        <f t="shared" si="4"/>
        <v>-4.3938924694704923E-2</v>
      </c>
      <c r="G33" s="56"/>
      <c r="H33" s="36">
        <v>94985.398000000001</v>
      </c>
      <c r="I33" s="148">
        <v>88988.295999999973</v>
      </c>
      <c r="J33" s="251">
        <f>SUM(J7:J32)</f>
        <v>1.0000000000000002</v>
      </c>
      <c r="K33" s="252">
        <f>SUM(K7:K32)</f>
        <v>0.99999999999999989</v>
      </c>
      <c r="L33" s="57">
        <f t="shared" si="6"/>
        <v>-6.313709397732932E-2</v>
      </c>
      <c r="M33" s="56"/>
      <c r="N33" s="37">
        <f t="shared" si="1"/>
        <v>3.1816049906489976</v>
      </c>
      <c r="O33" s="150">
        <f t="shared" si="1"/>
        <v>3.1177168220177021</v>
      </c>
      <c r="P33" s="57">
        <f t="shared" si="7"/>
        <v>-2.0080484164146144E-2</v>
      </c>
      <c r="Q33" s="2"/>
    </row>
    <row r="35" spans="1:17" ht="15.75" thickBot="1" x14ac:dyDescent="0.3"/>
    <row r="36" spans="1:17" x14ac:dyDescent="0.25">
      <c r="A36" s="357" t="s">
        <v>2</v>
      </c>
      <c r="B36" s="351" t="s">
        <v>1</v>
      </c>
      <c r="C36" s="344"/>
      <c r="D36" s="351" t="s">
        <v>104</v>
      </c>
      <c r="E36" s="344"/>
      <c r="F36" s="130" t="s">
        <v>0</v>
      </c>
      <c r="H36" s="360" t="s">
        <v>19</v>
      </c>
      <c r="I36" s="361"/>
      <c r="J36" s="351" t="s">
        <v>104</v>
      </c>
      <c r="K36" s="349"/>
      <c r="L36" s="130" t="s">
        <v>0</v>
      </c>
      <c r="N36" s="343" t="s">
        <v>22</v>
      </c>
      <c r="O36" s="344"/>
      <c r="P36" s="130" t="s">
        <v>0</v>
      </c>
    </row>
    <row r="37" spans="1:17" x14ac:dyDescent="0.25">
      <c r="A37" s="358"/>
      <c r="B37" s="352" t="str">
        <f>B5</f>
        <v>out</v>
      </c>
      <c r="C37" s="346"/>
      <c r="D37" s="352" t="str">
        <f>B37</f>
        <v>out</v>
      </c>
      <c r="E37" s="346"/>
      <c r="F37" s="131" t="str">
        <f>F5</f>
        <v>2023 /2022</v>
      </c>
      <c r="H37" s="341" t="str">
        <f>B37</f>
        <v>out</v>
      </c>
      <c r="I37" s="346"/>
      <c r="J37" s="352" t="str">
        <f>B37</f>
        <v>out</v>
      </c>
      <c r="K37" s="342"/>
      <c r="L37" s="131" t="str">
        <f>F37</f>
        <v>2023 /2022</v>
      </c>
      <c r="N37" s="341" t="str">
        <f>B37</f>
        <v>out</v>
      </c>
      <c r="O37" s="342"/>
      <c r="P37" s="131" t="str">
        <f>F37</f>
        <v>2023 /2022</v>
      </c>
    </row>
    <row r="38" spans="1:17" ht="19.5" customHeight="1" thickBot="1" x14ac:dyDescent="0.3">
      <c r="A38" s="359"/>
      <c r="B38" s="99">
        <f>B6</f>
        <v>2022</v>
      </c>
      <c r="C38" s="134">
        <f>C6</f>
        <v>2023</v>
      </c>
      <c r="D38" s="99">
        <f>B38</f>
        <v>2022</v>
      </c>
      <c r="E38" s="134">
        <f>C38</f>
        <v>2023</v>
      </c>
      <c r="F38" s="132" t="str">
        <f>F6</f>
        <v>HL</v>
      </c>
      <c r="H38" s="25">
        <f>B38</f>
        <v>2022</v>
      </c>
      <c r="I38" s="134">
        <f>C38</f>
        <v>2023</v>
      </c>
      <c r="J38" s="99">
        <f>B38</f>
        <v>2022</v>
      </c>
      <c r="K38" s="134">
        <f>C38</f>
        <v>2023</v>
      </c>
      <c r="L38" s="268">
        <f>L6</f>
        <v>1000</v>
      </c>
      <c r="N38" s="25">
        <f>B38</f>
        <v>2022</v>
      </c>
      <c r="O38" s="134">
        <f>C38</f>
        <v>2023</v>
      </c>
      <c r="P38" s="132"/>
    </row>
    <row r="39" spans="1:17" ht="20.100000000000001" customHeight="1" x14ac:dyDescent="0.25">
      <c r="A39" s="38" t="s">
        <v>158</v>
      </c>
      <c r="B39" s="19">
        <v>37503.450000000004</v>
      </c>
      <c r="C39" s="147">
        <v>34440.229999999996</v>
      </c>
      <c r="D39" s="247">
        <f>B39/$B$62</f>
        <v>0.28944717125762265</v>
      </c>
      <c r="E39" s="246">
        <f>C39/$C$62</f>
        <v>0.26462234210568975</v>
      </c>
      <c r="F39" s="52">
        <f>(C39-B39)/B39</f>
        <v>-8.1678352258259118E-2</v>
      </c>
      <c r="H39" s="39">
        <v>11730.715999999999</v>
      </c>
      <c r="I39" s="147">
        <v>11859.511000000004</v>
      </c>
      <c r="J39" s="250">
        <f>H39/$H$62</f>
        <v>0.28563494867528744</v>
      </c>
      <c r="K39" s="246">
        <f>I39/$I$62</f>
        <v>0.28737731772033132</v>
      </c>
      <c r="L39" s="52">
        <f>(I39-H39)/H39</f>
        <v>1.0979295722444013E-2</v>
      </c>
      <c r="N39" s="40">
        <f t="shared" ref="N39:O62" si="11">(H39/B39)*10</f>
        <v>3.1279031662420382</v>
      </c>
      <c r="O39" s="149">
        <f t="shared" si="11"/>
        <v>3.4435051682291333</v>
      </c>
      <c r="P39" s="52">
        <f>(O39-N39)/N39</f>
        <v>0.1008989042222395</v>
      </c>
    </row>
    <row r="40" spans="1:17" ht="20.100000000000001" customHeight="1" x14ac:dyDescent="0.25">
      <c r="A40" s="38" t="s">
        <v>164</v>
      </c>
      <c r="B40" s="19">
        <v>8300.93</v>
      </c>
      <c r="C40" s="140">
        <v>15850.67</v>
      </c>
      <c r="D40" s="247">
        <f t="shared" ref="D40:D61" si="12">B40/$B$62</f>
        <v>6.4065591493783575E-2</v>
      </c>
      <c r="E40" s="215">
        <f t="shared" ref="E40:E61" si="13">C40/$C$62</f>
        <v>0.121789007197234</v>
      </c>
      <c r="F40" s="52">
        <f t="shared" ref="F40:F62" si="14">(C40-B40)/B40</f>
        <v>0.90950532048818622</v>
      </c>
      <c r="H40" s="19">
        <v>3452.9519999999989</v>
      </c>
      <c r="I40" s="140">
        <v>5168.1910000000016</v>
      </c>
      <c r="J40" s="247">
        <f t="shared" ref="J40:J62" si="15">H40/$H$62</f>
        <v>8.4077030532341848E-2</v>
      </c>
      <c r="K40" s="215">
        <f t="shared" ref="K40:K62" si="16">I40/$I$62</f>
        <v>0.12523457898444185</v>
      </c>
      <c r="L40" s="52">
        <f t="shared" ref="L40:L62" si="17">(I40-H40)/H40</f>
        <v>0.49674568311404366</v>
      </c>
      <c r="N40" s="40">
        <f t="shared" si="11"/>
        <v>4.1597170437529272</v>
      </c>
      <c r="O40" s="143">
        <f t="shared" si="11"/>
        <v>3.2605505003889435</v>
      </c>
      <c r="P40" s="52">
        <f t="shared" ref="P40:P62" si="18">(O40-N40)/N40</f>
        <v>-0.21616050656963653</v>
      </c>
    </row>
    <row r="41" spans="1:17" ht="20.100000000000001" customHeight="1" x14ac:dyDescent="0.25">
      <c r="A41" s="38" t="s">
        <v>166</v>
      </c>
      <c r="B41" s="19">
        <v>12570.909999999996</v>
      </c>
      <c r="C41" s="140">
        <v>12066.219999999998</v>
      </c>
      <c r="D41" s="247">
        <f t="shared" si="12"/>
        <v>9.7020789810914984E-2</v>
      </c>
      <c r="E41" s="215">
        <f t="shared" si="13"/>
        <v>9.271109387952739E-2</v>
      </c>
      <c r="F41" s="52">
        <f t="shared" si="14"/>
        <v>-4.0147451536921258E-2</v>
      </c>
      <c r="H41" s="19">
        <v>4487.6509999999998</v>
      </c>
      <c r="I41" s="140">
        <v>4448.4279999999999</v>
      </c>
      <c r="J41" s="247">
        <f t="shared" si="15"/>
        <v>0.10927124678984663</v>
      </c>
      <c r="K41" s="215">
        <f t="shared" si="16"/>
        <v>0.10779342476363635</v>
      </c>
      <c r="L41" s="52">
        <f t="shared" si="17"/>
        <v>-8.7402072933033242E-3</v>
      </c>
      <c r="N41" s="40">
        <f t="shared" si="11"/>
        <v>3.5698696434864314</v>
      </c>
      <c r="O41" s="143">
        <f t="shared" si="11"/>
        <v>3.6866790096649993</v>
      </c>
      <c r="P41" s="52">
        <f t="shared" si="18"/>
        <v>3.2720905199353063E-2</v>
      </c>
    </row>
    <row r="42" spans="1:17" ht="20.100000000000001" customHeight="1" x14ac:dyDescent="0.25">
      <c r="A42" s="38" t="s">
        <v>163</v>
      </c>
      <c r="B42" s="19">
        <v>14867.559999999998</v>
      </c>
      <c r="C42" s="140">
        <v>14476.84</v>
      </c>
      <c r="D42" s="247">
        <f t="shared" si="12"/>
        <v>0.11474606164240835</v>
      </c>
      <c r="E42" s="215">
        <f t="shared" si="13"/>
        <v>0.11123315108782184</v>
      </c>
      <c r="F42" s="52">
        <f t="shared" si="14"/>
        <v>-2.628003519071035E-2</v>
      </c>
      <c r="H42" s="19">
        <v>4432.3260000000009</v>
      </c>
      <c r="I42" s="140">
        <v>4061.0930000000008</v>
      </c>
      <c r="J42" s="247">
        <f t="shared" si="15"/>
        <v>0.10792412070347135</v>
      </c>
      <c r="K42" s="215">
        <f t="shared" si="16"/>
        <v>9.8407599887787398E-2</v>
      </c>
      <c r="L42" s="52">
        <f t="shared" si="17"/>
        <v>-8.3755797745923941E-2</v>
      </c>
      <c r="N42" s="40">
        <f t="shared" si="11"/>
        <v>2.9812060620572591</v>
      </c>
      <c r="O42" s="143">
        <f t="shared" si="11"/>
        <v>2.8052344296130927</v>
      </c>
      <c r="P42" s="52">
        <f t="shared" si="18"/>
        <v>-5.9026994035673151E-2</v>
      </c>
    </row>
    <row r="43" spans="1:17" ht="20.100000000000001" customHeight="1" x14ac:dyDescent="0.25">
      <c r="A43" s="38" t="s">
        <v>170</v>
      </c>
      <c r="B43" s="19">
        <v>4649.24</v>
      </c>
      <c r="C43" s="140">
        <v>7386.0700000000006</v>
      </c>
      <c r="D43" s="247">
        <f t="shared" si="12"/>
        <v>3.5882281936669543E-2</v>
      </c>
      <c r="E43" s="215">
        <f t="shared" si="13"/>
        <v>5.6751047898244943E-2</v>
      </c>
      <c r="F43" s="52">
        <f t="shared" si="14"/>
        <v>0.58866180278927327</v>
      </c>
      <c r="H43" s="19">
        <v>3392.0739999999996</v>
      </c>
      <c r="I43" s="140">
        <v>3882.434999999999</v>
      </c>
      <c r="J43" s="247">
        <f t="shared" si="15"/>
        <v>8.2594692676284803E-2</v>
      </c>
      <c r="K43" s="215">
        <f t="shared" si="16"/>
        <v>9.4078394676098701E-2</v>
      </c>
      <c r="L43" s="52">
        <f t="shared" si="17"/>
        <v>0.14456082031229256</v>
      </c>
      <c r="N43" s="40">
        <f t="shared" si="11"/>
        <v>7.2959752561708999</v>
      </c>
      <c r="O43" s="143">
        <f t="shared" si="11"/>
        <v>5.2564286555637825</v>
      </c>
      <c r="P43" s="52">
        <f t="shared" si="18"/>
        <v>-0.27954406765320083</v>
      </c>
    </row>
    <row r="44" spans="1:17" ht="20.100000000000001" customHeight="1" x14ac:dyDescent="0.25">
      <c r="A44" s="38" t="s">
        <v>167</v>
      </c>
      <c r="B44" s="19">
        <v>12324.880000000001</v>
      </c>
      <c r="C44" s="140">
        <v>11293.46</v>
      </c>
      <c r="D44" s="247">
        <f t="shared" si="12"/>
        <v>9.5121959502116424E-2</v>
      </c>
      <c r="E44" s="215">
        <f t="shared" si="13"/>
        <v>8.677357368626526E-2</v>
      </c>
      <c r="F44" s="52">
        <f t="shared" si="14"/>
        <v>-8.3686007490539602E-2</v>
      </c>
      <c r="H44" s="19">
        <v>2867.1089999999999</v>
      </c>
      <c r="I44" s="140">
        <v>2746.0580000000009</v>
      </c>
      <c r="J44" s="247">
        <f t="shared" si="15"/>
        <v>6.9812152306939726E-2</v>
      </c>
      <c r="K44" s="215">
        <f t="shared" si="16"/>
        <v>6.6541932660162603E-2</v>
      </c>
      <c r="L44" s="52">
        <f t="shared" si="17"/>
        <v>-4.2220578289837961E-2</v>
      </c>
      <c r="N44" s="40">
        <f t="shared" si="11"/>
        <v>2.3262774160884323</v>
      </c>
      <c r="O44" s="143">
        <f t="shared" si="11"/>
        <v>2.4315471077951321</v>
      </c>
      <c r="P44" s="52">
        <f t="shared" si="18"/>
        <v>4.5252423884898335E-2</v>
      </c>
    </row>
    <row r="45" spans="1:17" ht="20.100000000000001" customHeight="1" x14ac:dyDescent="0.25">
      <c r="A45" s="38" t="s">
        <v>169</v>
      </c>
      <c r="B45" s="19">
        <v>9960.7899999999991</v>
      </c>
      <c r="C45" s="140">
        <v>6847.5599999999995</v>
      </c>
      <c r="D45" s="247">
        <f t="shared" si="12"/>
        <v>7.6876193763272829E-2</v>
      </c>
      <c r="E45" s="215">
        <f t="shared" si="13"/>
        <v>5.2613393258675596E-2</v>
      </c>
      <c r="F45" s="52">
        <f t="shared" si="14"/>
        <v>-0.31254850267900436</v>
      </c>
      <c r="H45" s="19">
        <v>2358.433</v>
      </c>
      <c r="I45" s="140">
        <v>1764.8469999999998</v>
      </c>
      <c r="J45" s="247">
        <f t="shared" si="15"/>
        <v>5.7426237998524921E-2</v>
      </c>
      <c r="K45" s="215">
        <f t="shared" si="16"/>
        <v>4.276542237253908E-2</v>
      </c>
      <c r="L45" s="52">
        <f t="shared" si="17"/>
        <v>-0.25168660716670782</v>
      </c>
      <c r="N45" s="40">
        <f t="shared" si="11"/>
        <v>2.3677168176419743</v>
      </c>
      <c r="O45" s="143">
        <f t="shared" si="11"/>
        <v>2.5773370368423203</v>
      </c>
      <c r="P45" s="52">
        <f t="shared" si="18"/>
        <v>8.8532639392707557E-2</v>
      </c>
    </row>
    <row r="46" spans="1:17" ht="20.100000000000001" customHeight="1" x14ac:dyDescent="0.25">
      <c r="A46" s="38" t="s">
        <v>171</v>
      </c>
      <c r="B46" s="19">
        <v>10607.930000000008</v>
      </c>
      <c r="C46" s="140">
        <v>11189.960000000001</v>
      </c>
      <c r="D46" s="247">
        <f t="shared" si="12"/>
        <v>8.1870743395577608E-2</v>
      </c>
      <c r="E46" s="215">
        <f t="shared" si="13"/>
        <v>8.5978328927216366E-2</v>
      </c>
      <c r="F46" s="52">
        <f t="shared" si="14"/>
        <v>5.4867443506885223E-2</v>
      </c>
      <c r="H46" s="19">
        <v>2244.5340000000001</v>
      </c>
      <c r="I46" s="140">
        <v>1716.9669999999996</v>
      </c>
      <c r="J46" s="247">
        <f t="shared" si="15"/>
        <v>5.4652874887597465E-2</v>
      </c>
      <c r="K46" s="215">
        <f t="shared" si="16"/>
        <v>4.1605203711546274E-2</v>
      </c>
      <c r="L46" s="52">
        <f t="shared" si="17"/>
        <v>-0.23504522542318382</v>
      </c>
      <c r="N46" s="40">
        <f t="shared" si="11"/>
        <v>2.1159019714496594</v>
      </c>
      <c r="O46" s="143">
        <f t="shared" si="11"/>
        <v>1.534381713607555</v>
      </c>
      <c r="P46" s="52">
        <f t="shared" si="18"/>
        <v>-0.27483327001377561</v>
      </c>
    </row>
    <row r="47" spans="1:17" ht="20.100000000000001" customHeight="1" x14ac:dyDescent="0.25">
      <c r="A47" s="38" t="s">
        <v>175</v>
      </c>
      <c r="B47" s="19">
        <v>3848.64</v>
      </c>
      <c r="C47" s="140">
        <v>3708.2000000000003</v>
      </c>
      <c r="D47" s="247">
        <f t="shared" si="12"/>
        <v>2.9703346257182652E-2</v>
      </c>
      <c r="E47" s="215">
        <f t="shared" si="13"/>
        <v>2.8492044594252679E-2</v>
      </c>
      <c r="F47" s="52">
        <f t="shared" si="14"/>
        <v>-3.6490812338904027E-2</v>
      </c>
      <c r="H47" s="19">
        <v>984.77999999999986</v>
      </c>
      <c r="I47" s="140">
        <v>1030.3060000000003</v>
      </c>
      <c r="J47" s="247">
        <f t="shared" si="15"/>
        <v>2.3978722590884443E-2</v>
      </c>
      <c r="K47" s="215">
        <f t="shared" si="16"/>
        <v>2.4966170587570068E-2</v>
      </c>
      <c r="L47" s="52">
        <f t="shared" si="17"/>
        <v>4.62296147362867E-2</v>
      </c>
      <c r="N47" s="40">
        <f t="shared" si="11"/>
        <v>2.5587740084809174</v>
      </c>
      <c r="O47" s="143">
        <f t="shared" si="11"/>
        <v>2.7784531578663509</v>
      </c>
      <c r="P47" s="52">
        <f t="shared" si="18"/>
        <v>8.5853283118133505E-2</v>
      </c>
    </row>
    <row r="48" spans="1:17" ht="20.100000000000001" customHeight="1" x14ac:dyDescent="0.25">
      <c r="A48" s="38" t="s">
        <v>181</v>
      </c>
      <c r="B48" s="19">
        <v>2210.12</v>
      </c>
      <c r="C48" s="140">
        <v>2213.42</v>
      </c>
      <c r="D48" s="247">
        <f t="shared" si="12"/>
        <v>1.7057443572255269E-2</v>
      </c>
      <c r="E48" s="215">
        <f t="shared" si="13"/>
        <v>1.7006866227768397E-2</v>
      </c>
      <c r="F48" s="52">
        <f t="shared" si="14"/>
        <v>1.4931315946646255E-3</v>
      </c>
      <c r="H48" s="19">
        <v>855.83300000000008</v>
      </c>
      <c r="I48" s="140">
        <v>829.95500000000004</v>
      </c>
      <c r="J48" s="247">
        <f t="shared" si="15"/>
        <v>2.0838950924190591E-2</v>
      </c>
      <c r="K48" s="215">
        <f t="shared" si="16"/>
        <v>2.0111304903598262E-2</v>
      </c>
      <c r="L48" s="52">
        <f t="shared" si="17"/>
        <v>-3.0237207492583296E-2</v>
      </c>
      <c r="N48" s="40">
        <f t="shared" si="11"/>
        <v>3.8723372486561818</v>
      </c>
      <c r="O48" s="143">
        <f t="shared" si="11"/>
        <v>3.7496498631077699</v>
      </c>
      <c r="P48" s="52">
        <f t="shared" si="18"/>
        <v>-3.1683032150928513E-2</v>
      </c>
    </row>
    <row r="49" spans="1:16" ht="20.100000000000001" customHeight="1" x14ac:dyDescent="0.25">
      <c r="A49" s="38" t="s">
        <v>180</v>
      </c>
      <c r="B49" s="19">
        <v>2457.6699999999992</v>
      </c>
      <c r="C49" s="140">
        <v>1936.14</v>
      </c>
      <c r="D49" s="247">
        <f t="shared" si="12"/>
        <v>1.8968005060460334E-2</v>
      </c>
      <c r="E49" s="215">
        <f t="shared" si="13"/>
        <v>1.487637862594153E-2</v>
      </c>
      <c r="F49" s="52">
        <f t="shared" si="14"/>
        <v>-0.21220505600833278</v>
      </c>
      <c r="H49" s="19">
        <v>976.28499999999997</v>
      </c>
      <c r="I49" s="140">
        <v>796.15499999999997</v>
      </c>
      <c r="J49" s="247">
        <f t="shared" si="15"/>
        <v>2.3771875124029347E-2</v>
      </c>
      <c r="K49" s="215">
        <f t="shared" si="16"/>
        <v>1.9292270009246614E-2</v>
      </c>
      <c r="L49" s="52">
        <f t="shared" si="17"/>
        <v>-0.18450554909683137</v>
      </c>
      <c r="N49" s="40">
        <f t="shared" si="11"/>
        <v>3.9724006884569545</v>
      </c>
      <c r="O49" s="143">
        <f t="shared" si="11"/>
        <v>4.1120735070810994</v>
      </c>
      <c r="P49" s="52">
        <f t="shared" si="18"/>
        <v>3.5160808180808079E-2</v>
      </c>
    </row>
    <row r="50" spans="1:16" ht="20.100000000000001" customHeight="1" x14ac:dyDescent="0.25">
      <c r="A50" s="38" t="s">
        <v>176</v>
      </c>
      <c r="B50" s="19">
        <v>3542.93</v>
      </c>
      <c r="C50" s="140">
        <v>3112.8</v>
      </c>
      <c r="D50" s="247">
        <f t="shared" si="12"/>
        <v>2.7343912799056323E-2</v>
      </c>
      <c r="E50" s="215">
        <f t="shared" si="13"/>
        <v>2.3917274260554917E-2</v>
      </c>
      <c r="F50" s="52">
        <f t="shared" si="14"/>
        <v>-0.12140516465185586</v>
      </c>
      <c r="H50" s="19">
        <v>937.65500000000009</v>
      </c>
      <c r="I50" s="140">
        <v>778.01499999999999</v>
      </c>
      <c r="J50" s="247">
        <f t="shared" si="15"/>
        <v>2.283126092219151E-2</v>
      </c>
      <c r="K50" s="215">
        <f t="shared" si="16"/>
        <v>1.8852705128076824E-2</v>
      </c>
      <c r="L50" s="52">
        <f t="shared" si="17"/>
        <v>-0.17025451791970403</v>
      </c>
      <c r="N50" s="40">
        <f t="shared" si="11"/>
        <v>2.6465524297685814</v>
      </c>
      <c r="O50" s="143">
        <f t="shared" si="11"/>
        <v>2.4994056797738367</v>
      </c>
      <c r="P50" s="52">
        <f t="shared" si="18"/>
        <v>-5.5599408626721025E-2</v>
      </c>
    </row>
    <row r="51" spans="1:16" ht="20.100000000000001" customHeight="1" x14ac:dyDescent="0.25">
      <c r="A51" s="38" t="s">
        <v>182</v>
      </c>
      <c r="B51" s="19">
        <v>2356.5800000000004</v>
      </c>
      <c r="C51" s="140">
        <v>1537.1599999999999</v>
      </c>
      <c r="D51" s="247">
        <f t="shared" si="12"/>
        <v>1.818780445111819E-2</v>
      </c>
      <c r="E51" s="215">
        <f t="shared" si="13"/>
        <v>1.1810806123861022E-2</v>
      </c>
      <c r="F51" s="52">
        <f t="shared" si="14"/>
        <v>-0.34771575758090129</v>
      </c>
      <c r="H51" s="19">
        <v>801.5329999999999</v>
      </c>
      <c r="I51" s="140">
        <v>657.06200000000001</v>
      </c>
      <c r="J51" s="247">
        <f t="shared" si="15"/>
        <v>1.9516782890025567E-2</v>
      </c>
      <c r="K51" s="215">
        <f t="shared" si="16"/>
        <v>1.5921796028179939E-2</v>
      </c>
      <c r="L51" s="52">
        <f t="shared" si="17"/>
        <v>-0.18024335866396007</v>
      </c>
      <c r="N51" s="40">
        <f t="shared" si="11"/>
        <v>3.4012552088195598</v>
      </c>
      <c r="O51" s="143">
        <f t="shared" si="11"/>
        <v>4.2745192432798156</v>
      </c>
      <c r="P51" s="52">
        <f t="shared" si="18"/>
        <v>0.25674757724614583</v>
      </c>
    </row>
    <row r="52" spans="1:16" ht="20.100000000000001" customHeight="1" x14ac:dyDescent="0.25">
      <c r="A52" s="38" t="s">
        <v>183</v>
      </c>
      <c r="B52" s="19">
        <v>820.19</v>
      </c>
      <c r="C52" s="140">
        <v>967.94000000000017</v>
      </c>
      <c r="D52" s="247">
        <f t="shared" si="12"/>
        <v>6.3301289719689662E-3</v>
      </c>
      <c r="E52" s="215">
        <f t="shared" si="13"/>
        <v>7.4371904548193035E-3</v>
      </c>
      <c r="F52" s="52">
        <f t="shared" si="14"/>
        <v>0.18014118679818103</v>
      </c>
      <c r="H52" s="19">
        <v>272.82099999999997</v>
      </c>
      <c r="I52" s="140">
        <v>316.83500000000004</v>
      </c>
      <c r="J52" s="247">
        <f t="shared" si="15"/>
        <v>6.64300562152733E-3</v>
      </c>
      <c r="K52" s="215">
        <f t="shared" si="16"/>
        <v>7.6774828624823705E-3</v>
      </c>
      <c r="L52" s="52">
        <f t="shared" si="17"/>
        <v>0.16132922319029719</v>
      </c>
      <c r="N52" s="40">
        <f t="shared" ref="N52:N53" si="19">(H52/B52)*10</f>
        <v>3.3263146344139765</v>
      </c>
      <c r="O52" s="143">
        <f t="shared" ref="O52:O53" si="20">(I52/C52)*10</f>
        <v>3.2732917329586542</v>
      </c>
      <c r="P52" s="52">
        <f t="shared" ref="P52:P53" si="21">(O52-N52)/N52</f>
        <v>-1.5940434770285571E-2</v>
      </c>
    </row>
    <row r="53" spans="1:16" ht="20.100000000000001" customHeight="1" x14ac:dyDescent="0.25">
      <c r="A53" s="38" t="s">
        <v>186</v>
      </c>
      <c r="B53" s="19">
        <v>531.78</v>
      </c>
      <c r="C53" s="140">
        <v>453.62</v>
      </c>
      <c r="D53" s="247">
        <f t="shared" si="12"/>
        <v>4.1042148584031213E-3</v>
      </c>
      <c r="E53" s="215">
        <f t="shared" si="13"/>
        <v>3.4854002666643924E-3</v>
      </c>
      <c r="F53" s="52">
        <f t="shared" si="14"/>
        <v>-0.14697807363947493</v>
      </c>
      <c r="H53" s="19">
        <v>248.22700000000003</v>
      </c>
      <c r="I53" s="140">
        <v>224.84600000000003</v>
      </c>
      <c r="J53" s="247">
        <f t="shared" si="15"/>
        <v>6.0441584643955749E-3</v>
      </c>
      <c r="K53" s="215">
        <f t="shared" si="16"/>
        <v>5.4484236643606646E-3</v>
      </c>
      <c r="L53" s="52">
        <f t="shared" si="17"/>
        <v>-9.4192009733026619E-2</v>
      </c>
      <c r="N53" s="40">
        <f t="shared" si="19"/>
        <v>4.6678513671066995</v>
      </c>
      <c r="O53" s="143">
        <f t="shared" si="20"/>
        <v>4.9567038490366393</v>
      </c>
      <c r="P53" s="52">
        <f t="shared" si="21"/>
        <v>6.188125096814745E-2</v>
      </c>
    </row>
    <row r="54" spans="1:16" ht="20.100000000000001" customHeight="1" x14ac:dyDescent="0.25">
      <c r="A54" s="38" t="s">
        <v>187</v>
      </c>
      <c r="B54" s="19">
        <v>1201.0300000000002</v>
      </c>
      <c r="C54" s="140">
        <v>757.91000000000008</v>
      </c>
      <c r="D54" s="247">
        <f t="shared" si="12"/>
        <v>9.2694068437848397E-3</v>
      </c>
      <c r="E54" s="215">
        <f t="shared" si="13"/>
        <v>5.823419858268176E-3</v>
      </c>
      <c r="F54" s="52">
        <f t="shared" si="14"/>
        <v>-0.36894998459655465</v>
      </c>
      <c r="H54" s="19">
        <v>339.44200000000006</v>
      </c>
      <c r="I54" s="140">
        <v>205.19000000000005</v>
      </c>
      <c r="J54" s="247">
        <f t="shared" si="15"/>
        <v>8.2651816179197379E-3</v>
      </c>
      <c r="K54" s="215">
        <f t="shared" si="16"/>
        <v>4.9721233719530918E-3</v>
      </c>
      <c r="L54" s="52">
        <f t="shared" si="17"/>
        <v>-0.39550792182464156</v>
      </c>
      <c r="N54" s="40">
        <f t="shared" ref="N54" si="22">(H54/B54)*10</f>
        <v>2.8262574623448207</v>
      </c>
      <c r="O54" s="143">
        <f t="shared" ref="O54" si="23">(I54/C54)*10</f>
        <v>2.7073135332691223</v>
      </c>
      <c r="P54" s="52">
        <f t="shared" ref="P54" si="24">(O54-N54)/N54</f>
        <v>-4.2085312700781294E-2</v>
      </c>
    </row>
    <row r="55" spans="1:16" ht="20.100000000000001" customHeight="1" x14ac:dyDescent="0.25">
      <c r="A55" s="38" t="s">
        <v>184</v>
      </c>
      <c r="B55" s="19">
        <v>236.99999999999997</v>
      </c>
      <c r="C55" s="140">
        <v>301.98</v>
      </c>
      <c r="D55" s="247">
        <f t="shared" si="12"/>
        <v>1.8291378416667413E-3</v>
      </c>
      <c r="E55" s="215">
        <f t="shared" si="13"/>
        <v>2.3202706506047204E-3</v>
      </c>
      <c r="F55" s="52">
        <f t="shared" si="14"/>
        <v>0.27417721518987365</v>
      </c>
      <c r="H55" s="19">
        <v>140.30599999999995</v>
      </c>
      <c r="I55" s="140">
        <v>205.06700000000001</v>
      </c>
      <c r="J55" s="247">
        <f t="shared" si="15"/>
        <v>3.4163555838224091E-3</v>
      </c>
      <c r="K55" s="215">
        <f t="shared" si="16"/>
        <v>4.9691428603553019E-3</v>
      </c>
      <c r="L55" s="52">
        <f t="shared" si="17"/>
        <v>0.46156971191538548</v>
      </c>
      <c r="N55" s="40">
        <f t="shared" si="11"/>
        <v>5.9200843881856526</v>
      </c>
      <c r="O55" s="143">
        <f t="shared" si="11"/>
        <v>6.7907477316378557</v>
      </c>
      <c r="P55" s="52">
        <f t="shared" si="18"/>
        <v>0.14706941427891337</v>
      </c>
    </row>
    <row r="56" spans="1:16" ht="20.100000000000001" customHeight="1" x14ac:dyDescent="0.25">
      <c r="A56" s="38" t="s">
        <v>188</v>
      </c>
      <c r="B56" s="19">
        <v>481.15000000000009</v>
      </c>
      <c r="C56" s="140">
        <v>401.47</v>
      </c>
      <c r="D56" s="247">
        <f t="shared" si="12"/>
        <v>3.7134585338310247E-3</v>
      </c>
      <c r="E56" s="215">
        <f t="shared" si="13"/>
        <v>3.0847044774431325E-3</v>
      </c>
      <c r="F56" s="52">
        <f t="shared" si="14"/>
        <v>-0.16560324223215223</v>
      </c>
      <c r="H56" s="19">
        <v>151.27099999999999</v>
      </c>
      <c r="I56" s="140">
        <v>135.78900000000002</v>
      </c>
      <c r="J56" s="247">
        <f t="shared" si="15"/>
        <v>3.6833458691745168E-3</v>
      </c>
      <c r="K56" s="215">
        <f t="shared" si="16"/>
        <v>3.2904121085537224E-3</v>
      </c>
      <c r="L56" s="52">
        <f t="shared" si="17"/>
        <v>-0.10234612053863577</v>
      </c>
      <c r="N56" s="40">
        <f t="shared" ref="N56" si="25">(H56/B56)*10</f>
        <v>3.1439467941390409</v>
      </c>
      <c r="O56" s="143">
        <f t="shared" ref="O56" si="26">(I56/C56)*10</f>
        <v>3.3822950656337958</v>
      </c>
      <c r="P56" s="52">
        <f t="shared" ref="P56" si="27">(O56-N56)/N56</f>
        <v>7.5811801885160651E-2</v>
      </c>
    </row>
    <row r="57" spans="1:16" ht="20.100000000000001" customHeight="1" x14ac:dyDescent="0.25">
      <c r="A57" s="38" t="s">
        <v>185</v>
      </c>
      <c r="B57" s="19">
        <v>226.02000000000004</v>
      </c>
      <c r="C57" s="140">
        <v>321.82</v>
      </c>
      <c r="D57" s="247">
        <f t="shared" si="12"/>
        <v>1.7443955062173713E-3</v>
      </c>
      <c r="E57" s="215">
        <f t="shared" si="13"/>
        <v>2.4727117715663653E-3</v>
      </c>
      <c r="F57" s="52">
        <f t="shared" si="14"/>
        <v>0.42385629590301716</v>
      </c>
      <c r="H57" s="19">
        <v>77.343000000000004</v>
      </c>
      <c r="I57" s="140">
        <v>105.32299999999999</v>
      </c>
      <c r="J57" s="247">
        <f t="shared" si="15"/>
        <v>1.8832493971717293E-3</v>
      </c>
      <c r="K57" s="215">
        <f t="shared" si="16"/>
        <v>2.5521660407632697E-3</v>
      </c>
      <c r="L57" s="52">
        <f t="shared" si="17"/>
        <v>0.36176512418706269</v>
      </c>
      <c r="N57" s="40">
        <f t="shared" ref="N57" si="28">(H57/B57)*10</f>
        <v>3.4219538093973978</v>
      </c>
      <c r="O57" s="143">
        <f t="shared" ref="O57" si="29">(I57/C57)*10</f>
        <v>3.2727300975700704</v>
      </c>
      <c r="P57" s="52">
        <f t="shared" ref="P57" si="30">(O57-N57)/N57</f>
        <v>-4.3607751635199754E-2</v>
      </c>
    </row>
    <row r="58" spans="1:16" ht="20.100000000000001" customHeight="1" x14ac:dyDescent="0.25">
      <c r="A58" s="38" t="s">
        <v>189</v>
      </c>
      <c r="B58" s="19">
        <v>425.53</v>
      </c>
      <c r="C58" s="140">
        <v>492.29</v>
      </c>
      <c r="D58" s="247">
        <f t="shared" si="12"/>
        <v>3.2841899821284748E-3</v>
      </c>
      <c r="E58" s="215">
        <f t="shared" si="13"/>
        <v>3.7825221491032445E-3</v>
      </c>
      <c r="F58" s="52">
        <f t="shared" si="14"/>
        <v>0.15688670599017707</v>
      </c>
      <c r="H58" s="19">
        <v>72.203999999999994</v>
      </c>
      <c r="I58" s="140">
        <v>101.35300000000004</v>
      </c>
      <c r="J58" s="247">
        <f t="shared" si="15"/>
        <v>1.758118245651029E-3</v>
      </c>
      <c r="K58" s="215">
        <f t="shared" si="16"/>
        <v>2.4559657883793645E-3</v>
      </c>
      <c r="L58" s="52">
        <f t="shared" si="17"/>
        <v>0.40370339593374394</v>
      </c>
      <c r="N58" s="40">
        <f t="shared" ref="N58" si="31">(H58/B58)*10</f>
        <v>1.6968016356073601</v>
      </c>
      <c r="O58" s="143">
        <f t="shared" ref="O58" si="32">(I58/C58)*10</f>
        <v>2.0588068008694069</v>
      </c>
      <c r="P58" s="52">
        <f t="shared" ref="P58" si="33">(O58-N58)/N58</f>
        <v>0.21334560131565952</v>
      </c>
    </row>
    <row r="59" spans="1:16" ht="20.100000000000001" customHeight="1" x14ac:dyDescent="0.25">
      <c r="A59" s="38" t="s">
        <v>190</v>
      </c>
      <c r="B59" s="19">
        <v>110.05999999999999</v>
      </c>
      <c r="C59" s="140">
        <v>120.47000000000001</v>
      </c>
      <c r="D59" s="247">
        <f t="shared" si="12"/>
        <v>8.4943000360270698E-4</v>
      </c>
      <c r="E59" s="215">
        <f t="shared" si="13"/>
        <v>9.2563416543595828E-4</v>
      </c>
      <c r="F59" s="52">
        <f t="shared" si="14"/>
        <v>9.4584771942577014E-2</v>
      </c>
      <c r="H59" s="19">
        <v>61.213000000000001</v>
      </c>
      <c r="I59" s="140">
        <v>70.009</v>
      </c>
      <c r="J59" s="247">
        <f t="shared" si="15"/>
        <v>1.4904948779989537E-3</v>
      </c>
      <c r="K59" s="215">
        <f t="shared" si="16"/>
        <v>1.696444198777055E-3</v>
      </c>
      <c r="L59" s="52">
        <f t="shared" si="17"/>
        <v>0.14369496675542776</v>
      </c>
      <c r="N59" s="40">
        <f t="shared" ref="N59" si="34">(H59/B59)*10</f>
        <v>5.5617844811920776</v>
      </c>
      <c r="O59" s="143">
        <f t="shared" ref="O59" si="35">(I59/C59)*10</f>
        <v>5.8113223209097695</v>
      </c>
      <c r="P59" s="52">
        <f t="shared" ref="P59" si="36">(O59-N59)/N59</f>
        <v>4.4866506525295564E-2</v>
      </c>
    </row>
    <row r="60" spans="1:16" ht="20.100000000000001" customHeight="1" x14ac:dyDescent="0.25">
      <c r="A60" s="38" t="s">
        <v>207</v>
      </c>
      <c r="B60" s="19">
        <v>95.350000000000009</v>
      </c>
      <c r="C60" s="140">
        <v>56.29999999999999</v>
      </c>
      <c r="D60" s="247">
        <f t="shared" si="12"/>
        <v>7.3589997132035372E-4</v>
      </c>
      <c r="E60" s="215">
        <f t="shared" si="13"/>
        <v>4.3258241482563655E-4</v>
      </c>
      <c r="F60" s="52">
        <f t="shared" si="14"/>
        <v>-0.40954378605138975</v>
      </c>
      <c r="H60" s="19">
        <v>61.389000000000003</v>
      </c>
      <c r="I60" s="140">
        <v>45.090999999999994</v>
      </c>
      <c r="J60" s="247">
        <f t="shared" si="15"/>
        <v>1.494780358183356E-3</v>
      </c>
      <c r="K60" s="215">
        <f t="shared" si="16"/>
        <v>1.0926361663079914E-3</v>
      </c>
      <c r="L60" s="52">
        <f t="shared" si="17"/>
        <v>-0.26548730228542589</v>
      </c>
      <c r="N60" s="40">
        <f t="shared" si="11"/>
        <v>6.4382800209753537</v>
      </c>
      <c r="O60" s="143">
        <f t="shared" si="11"/>
        <v>8.0090586145648306</v>
      </c>
      <c r="P60" s="52">
        <f t="shared" si="18"/>
        <v>0.24397487969954981</v>
      </c>
    </row>
    <row r="61" spans="1:16" ht="20.100000000000001" customHeight="1" thickBot="1" x14ac:dyDescent="0.3">
      <c r="A61" s="8" t="s">
        <v>191</v>
      </c>
      <c r="B61" s="19">
        <v>70.239999999999995</v>
      </c>
      <c r="C61" s="140">
        <v>87.850000000000023</v>
      </c>
      <c r="D61" s="247">
        <f t="shared" si="12"/>
        <v>5.4210397467794062E-4</v>
      </c>
      <c r="E61" s="215">
        <f t="shared" si="13"/>
        <v>6.7499760466131775E-4</v>
      </c>
      <c r="F61" s="52">
        <f t="shared" si="14"/>
        <v>0.2507118451025061</v>
      </c>
      <c r="H61" s="19">
        <v>39.004000000000005</v>
      </c>
      <c r="I61" s="140">
        <v>42.695000000000007</v>
      </c>
      <c r="J61" s="247">
        <f t="shared" si="15"/>
        <v>9.497208472296929E-4</v>
      </c>
      <c r="K61" s="215">
        <f t="shared" si="16"/>
        <v>1.0345767696551354E-3</v>
      </c>
      <c r="L61" s="52">
        <f t="shared" si="17"/>
        <v>9.4631319864629318E-2</v>
      </c>
      <c r="N61" s="40">
        <f t="shared" si="11"/>
        <v>5.5529612756264246</v>
      </c>
      <c r="O61" s="143">
        <f t="shared" si="11"/>
        <v>4.8599886169607283</v>
      </c>
      <c r="P61" s="52">
        <f t="shared" si="18"/>
        <v>-0.12479335336036945</v>
      </c>
    </row>
    <row r="62" spans="1:16" s="1" customFormat="1" ht="26.25" customHeight="1" thickBot="1" x14ac:dyDescent="0.3">
      <c r="A62" s="12" t="s">
        <v>18</v>
      </c>
      <c r="B62" s="17">
        <v>129569.23999999998</v>
      </c>
      <c r="C62" s="145">
        <v>130148.61</v>
      </c>
      <c r="D62" s="253">
        <f>SUM(D39:D61)</f>
        <v>0.99869367143004029</v>
      </c>
      <c r="E62" s="254">
        <f>SUM(E39:E61)</f>
        <v>0.99901474168644588</v>
      </c>
      <c r="F62" s="57">
        <f t="shared" si="14"/>
        <v>4.4715088241624673E-3</v>
      </c>
      <c r="H62" s="17">
        <v>41068.909999999996</v>
      </c>
      <c r="I62" s="145">
        <v>41268.082999999999</v>
      </c>
      <c r="J62" s="253">
        <f t="shared" si="15"/>
        <v>1</v>
      </c>
      <c r="K62" s="254">
        <f t="shared" si="16"/>
        <v>1</v>
      </c>
      <c r="L62" s="57">
        <f t="shared" si="17"/>
        <v>4.8497269589088806E-3</v>
      </c>
      <c r="N62" s="37">
        <f t="shared" si="11"/>
        <v>3.1696496791985505</v>
      </c>
      <c r="O62" s="150">
        <f t="shared" si="11"/>
        <v>3.1708431615212795</v>
      </c>
      <c r="P62" s="57">
        <f t="shared" si="18"/>
        <v>3.7653445759686051E-4</v>
      </c>
    </row>
    <row r="64" spans="1:16" ht="15.75" thickBot="1" x14ac:dyDescent="0.3"/>
    <row r="65" spans="1:16" x14ac:dyDescent="0.25">
      <c r="A65" s="357" t="s">
        <v>15</v>
      </c>
      <c r="B65" s="351" t="s">
        <v>1</v>
      </c>
      <c r="C65" s="344"/>
      <c r="D65" s="351" t="s">
        <v>104</v>
      </c>
      <c r="E65" s="344"/>
      <c r="F65" s="130" t="s">
        <v>0</v>
      </c>
      <c r="H65" s="360" t="s">
        <v>19</v>
      </c>
      <c r="I65" s="361"/>
      <c r="J65" s="351" t="s">
        <v>104</v>
      </c>
      <c r="K65" s="349"/>
      <c r="L65" s="130" t="s">
        <v>0</v>
      </c>
      <c r="N65" s="343" t="s">
        <v>22</v>
      </c>
      <c r="O65" s="344"/>
      <c r="P65" s="130" t="s">
        <v>0</v>
      </c>
    </row>
    <row r="66" spans="1:16" x14ac:dyDescent="0.25">
      <c r="A66" s="358"/>
      <c r="B66" s="352" t="str">
        <f>B37</f>
        <v>out</v>
      </c>
      <c r="C66" s="346"/>
      <c r="D66" s="352" t="str">
        <f>B66</f>
        <v>out</v>
      </c>
      <c r="E66" s="346"/>
      <c r="F66" s="131" t="str">
        <f>F5</f>
        <v>2023 /2022</v>
      </c>
      <c r="H66" s="341" t="str">
        <f>B66</f>
        <v>out</v>
      </c>
      <c r="I66" s="346"/>
      <c r="J66" s="352" t="str">
        <f>B66</f>
        <v>out</v>
      </c>
      <c r="K66" s="342"/>
      <c r="L66" s="131" t="str">
        <f>F66</f>
        <v>2023 /2022</v>
      </c>
      <c r="N66" s="341" t="str">
        <f>B66</f>
        <v>out</v>
      </c>
      <c r="O66" s="342"/>
      <c r="P66" s="131" t="str">
        <f>L66</f>
        <v>2023 /2022</v>
      </c>
    </row>
    <row r="67" spans="1:16" ht="19.5" customHeight="1" thickBot="1" x14ac:dyDescent="0.3">
      <c r="A67" s="359"/>
      <c r="B67" s="99">
        <f>B6</f>
        <v>2022</v>
      </c>
      <c r="C67" s="134">
        <f>C6</f>
        <v>2023</v>
      </c>
      <c r="D67" s="99">
        <f>B67</f>
        <v>2022</v>
      </c>
      <c r="E67" s="134">
        <f>C67</f>
        <v>2023</v>
      </c>
      <c r="F67" s="132" t="str">
        <f>F38</f>
        <v>HL</v>
      </c>
      <c r="H67" s="25">
        <f>B67</f>
        <v>2022</v>
      </c>
      <c r="I67" s="134">
        <f>C67</f>
        <v>2023</v>
      </c>
      <c r="J67" s="99">
        <f>B67</f>
        <v>2022</v>
      </c>
      <c r="K67" s="134">
        <f>C67</f>
        <v>2023</v>
      </c>
      <c r="L67" s="260">
        <f>L38</f>
        <v>1000</v>
      </c>
      <c r="N67" s="25">
        <f>B67</f>
        <v>2022</v>
      </c>
      <c r="O67" s="134">
        <f>C67</f>
        <v>2023</v>
      </c>
      <c r="P67" s="132"/>
    </row>
    <row r="68" spans="1:16" ht="20.100000000000001" customHeight="1" x14ac:dyDescent="0.25">
      <c r="A68" s="38" t="s">
        <v>160</v>
      </c>
      <c r="B68" s="39">
        <v>26170.790000000005</v>
      </c>
      <c r="C68" s="147">
        <v>20947.75</v>
      </c>
      <c r="D68" s="247">
        <f>B68/$B$96</f>
        <v>0.15487846520488377</v>
      </c>
      <c r="E68" s="246">
        <f>C68/$C$96</f>
        <v>0.13490380808345434</v>
      </c>
      <c r="F68" s="52">
        <f>(C68-B68)/B68</f>
        <v>-0.19957517522398077</v>
      </c>
      <c r="H68" s="19">
        <v>11109.508000000005</v>
      </c>
      <c r="I68" s="147">
        <v>8377.9009999999998</v>
      </c>
      <c r="J68" s="245">
        <f>H68/$H$96</f>
        <v>0.20605029021919979</v>
      </c>
      <c r="K68" s="246">
        <f>I68/$I$96</f>
        <v>0.17556294226934827</v>
      </c>
      <c r="L68" s="52">
        <f t="shared" ref="L68:L70" si="37">(I68-H68)/H68</f>
        <v>-0.2458801055816337</v>
      </c>
      <c r="N68" s="40">
        <f t="shared" ref="N68:O78" si="38">(H68/B68)*10</f>
        <v>4.2450029211957316</v>
      </c>
      <c r="O68" s="143">
        <f t="shared" si="38"/>
        <v>3.9994276234917829</v>
      </c>
      <c r="P68" s="52">
        <f t="shared" ref="P68:P69" si="39">(O68-N68)/N68</f>
        <v>-5.7850442570431752E-2</v>
      </c>
    </row>
    <row r="69" spans="1:16" ht="20.100000000000001" customHeight="1" x14ac:dyDescent="0.25">
      <c r="A69" s="38" t="s">
        <v>161</v>
      </c>
      <c r="B69" s="19">
        <v>26670.380000000005</v>
      </c>
      <c r="C69" s="140">
        <v>26965.959999999995</v>
      </c>
      <c r="D69" s="247">
        <f t="shared" ref="D69:D95" si="40">B69/$B$96</f>
        <v>0.1578350336704023</v>
      </c>
      <c r="E69" s="215">
        <f t="shared" ref="E69:E95" si="41">C69/$C$96</f>
        <v>0.17366116612171262</v>
      </c>
      <c r="F69" s="52">
        <f>(C69-B69)/B69</f>
        <v>1.1082706733087071E-2</v>
      </c>
      <c r="H69" s="19">
        <v>8679.9020000000019</v>
      </c>
      <c r="I69" s="140">
        <v>8091.5180000000009</v>
      </c>
      <c r="J69" s="214">
        <f t="shared" ref="J69:J95" si="42">H69/$H$96</f>
        <v>0.16098789668941343</v>
      </c>
      <c r="K69" s="215">
        <f t="shared" ref="K69:K95" si="43">I69/$I$96</f>
        <v>0.1695616488551718</v>
      </c>
      <c r="L69" s="52">
        <f t="shared" si="37"/>
        <v>-6.7786940451631916E-2</v>
      </c>
      <c r="N69" s="40">
        <f t="shared" si="38"/>
        <v>3.2545100594742182</v>
      </c>
      <c r="O69" s="143">
        <f t="shared" si="38"/>
        <v>3.0006415495684196</v>
      </c>
      <c r="P69" s="52">
        <f t="shared" si="39"/>
        <v>-7.8005139104351806E-2</v>
      </c>
    </row>
    <row r="70" spans="1:16" ht="20.100000000000001" customHeight="1" x14ac:dyDescent="0.25">
      <c r="A70" s="38" t="s">
        <v>159</v>
      </c>
      <c r="B70" s="19">
        <v>21053.09</v>
      </c>
      <c r="C70" s="140">
        <v>17036.050000000003</v>
      </c>
      <c r="D70" s="247">
        <f t="shared" si="40"/>
        <v>0.12459196940636053</v>
      </c>
      <c r="E70" s="215">
        <f t="shared" si="41"/>
        <v>0.10971240442052882</v>
      </c>
      <c r="F70" s="52">
        <f>(C70-B70)/B70</f>
        <v>-0.19080524521578529</v>
      </c>
      <c r="H70" s="19">
        <v>9862.08</v>
      </c>
      <c r="I70" s="140">
        <v>7725.0409999999993</v>
      </c>
      <c r="J70" s="214">
        <f t="shared" si="42"/>
        <v>0.18291399098546623</v>
      </c>
      <c r="K70" s="215">
        <f t="shared" si="43"/>
        <v>0.16188194717404136</v>
      </c>
      <c r="L70" s="52">
        <f t="shared" si="37"/>
        <v>-0.2166925232810929</v>
      </c>
      <c r="N70" s="40">
        <f t="shared" ref="N70" si="44">(H70/B70)*10</f>
        <v>4.6843859974949043</v>
      </c>
      <c r="O70" s="143">
        <f t="shared" ref="O70" si="45">(I70/C70)*10</f>
        <v>4.534525902424563</v>
      </c>
      <c r="P70" s="52">
        <f t="shared" ref="P70" si="46">(O70-N70)/N70</f>
        <v>-3.199140616304523E-2</v>
      </c>
    </row>
    <row r="71" spans="1:16" ht="20.100000000000001" customHeight="1" x14ac:dyDescent="0.25">
      <c r="A71" s="38" t="s">
        <v>162</v>
      </c>
      <c r="B71" s="19">
        <v>8899.4</v>
      </c>
      <c r="C71" s="140">
        <v>12062.140000000001</v>
      </c>
      <c r="D71" s="247">
        <f t="shared" si="40"/>
        <v>5.2666557381123857E-2</v>
      </c>
      <c r="E71" s="215">
        <f t="shared" si="41"/>
        <v>7.7680353242508535E-2</v>
      </c>
      <c r="F71" s="52">
        <f t="shared" ref="F71:F96" si="47">(C71-B71)/B71</f>
        <v>0.35538800368564194</v>
      </c>
      <c r="H71" s="19">
        <v>3794.6529999999993</v>
      </c>
      <c r="I71" s="140">
        <v>5145</v>
      </c>
      <c r="J71" s="214">
        <f t="shared" si="42"/>
        <v>7.0380196128501521E-2</v>
      </c>
      <c r="K71" s="215">
        <f t="shared" si="43"/>
        <v>0.10781594792965409</v>
      </c>
      <c r="L71" s="52">
        <f t="shared" ref="L71:L96" si="48">(I71-H71)/H71</f>
        <v>0.35585519940822019</v>
      </c>
      <c r="N71" s="40">
        <f t="shared" ref="N71" si="49">(H71/B71)*10</f>
        <v>4.263942512978403</v>
      </c>
      <c r="O71" s="143">
        <f t="shared" si="38"/>
        <v>4.2654122734440154</v>
      </c>
      <c r="P71" s="52">
        <f t="shared" ref="P71:P96" si="50">(O71-N71)/N71</f>
        <v>3.4469518787808023E-4</v>
      </c>
    </row>
    <row r="72" spans="1:16" ht="20.100000000000001" customHeight="1" x14ac:dyDescent="0.25">
      <c r="A72" s="38" t="s">
        <v>165</v>
      </c>
      <c r="B72" s="19">
        <v>37691.080000000009</v>
      </c>
      <c r="C72" s="140">
        <v>25193.19</v>
      </c>
      <c r="D72" s="247">
        <f t="shared" si="40"/>
        <v>0.22305542256517633</v>
      </c>
      <c r="E72" s="215">
        <f t="shared" si="41"/>
        <v>0.16224450209545183</v>
      </c>
      <c r="F72" s="52">
        <f t="shared" si="47"/>
        <v>-0.33158747374710429</v>
      </c>
      <c r="H72" s="19">
        <v>6822.4900000000007</v>
      </c>
      <c r="I72" s="140">
        <v>4097.32</v>
      </c>
      <c r="J72" s="214">
        <f t="shared" si="42"/>
        <v>0.1265381009237842</v>
      </c>
      <c r="K72" s="215">
        <f t="shared" si="43"/>
        <v>8.586130996523425E-2</v>
      </c>
      <c r="L72" s="52">
        <f t="shared" si="48"/>
        <v>-0.3994392076793078</v>
      </c>
      <c r="N72" s="40">
        <f t="shared" si="38"/>
        <v>1.8101073251283855</v>
      </c>
      <c r="O72" s="143">
        <f t="shared" si="38"/>
        <v>1.6263601393868741</v>
      </c>
      <c r="P72" s="52">
        <f t="shared" si="50"/>
        <v>-0.10151176297155681</v>
      </c>
    </row>
    <row r="73" spans="1:16" ht="20.100000000000001" customHeight="1" x14ac:dyDescent="0.25">
      <c r="A73" s="38" t="s">
        <v>168</v>
      </c>
      <c r="B73" s="19">
        <v>7144.8999999999987</v>
      </c>
      <c r="C73" s="140">
        <v>8305.0300000000025</v>
      </c>
      <c r="D73" s="247">
        <f t="shared" si="40"/>
        <v>4.2283444483042873E-2</v>
      </c>
      <c r="E73" s="215">
        <f t="shared" si="41"/>
        <v>5.3484511379376355E-2</v>
      </c>
      <c r="F73" s="52">
        <f t="shared" si="47"/>
        <v>0.16237176167616116</v>
      </c>
      <c r="H73" s="19">
        <v>2726.1549999999997</v>
      </c>
      <c r="I73" s="140">
        <v>3309.0780000000004</v>
      </c>
      <c r="J73" s="214">
        <f t="shared" si="42"/>
        <v>5.0562547768319019E-2</v>
      </c>
      <c r="K73" s="215">
        <f t="shared" si="43"/>
        <v>6.9343319988953142E-2</v>
      </c>
      <c r="L73" s="52">
        <f t="shared" si="48"/>
        <v>0.21382606638287285</v>
      </c>
      <c r="N73" s="40">
        <f t="shared" si="38"/>
        <v>3.8155257596327452</v>
      </c>
      <c r="O73" s="143">
        <f t="shared" si="38"/>
        <v>3.9844263055040132</v>
      </c>
      <c r="P73" s="52">
        <f t="shared" si="50"/>
        <v>4.4266650656166757E-2</v>
      </c>
    </row>
    <row r="74" spans="1:16" ht="20.100000000000001" customHeight="1" x14ac:dyDescent="0.25">
      <c r="A74" s="38" t="s">
        <v>172</v>
      </c>
      <c r="B74" s="19">
        <v>2211.6899999999996</v>
      </c>
      <c r="C74" s="140">
        <v>4066.6700000000005</v>
      </c>
      <c r="D74" s="247">
        <f t="shared" si="40"/>
        <v>1.3088758601058251E-2</v>
      </c>
      <c r="E74" s="215">
        <f t="shared" si="41"/>
        <v>2.6189412668126234E-2</v>
      </c>
      <c r="F74" s="52">
        <f t="shared" si="47"/>
        <v>0.83871609493193044</v>
      </c>
      <c r="H74" s="19">
        <v>835.99400000000014</v>
      </c>
      <c r="I74" s="140">
        <v>1447.0530000000001</v>
      </c>
      <c r="J74" s="214">
        <f t="shared" si="42"/>
        <v>1.5505349680787813E-2</v>
      </c>
      <c r="K74" s="215">
        <f t="shared" si="43"/>
        <v>3.0323691136919288E-2</v>
      </c>
      <c r="L74" s="52">
        <f t="shared" si="48"/>
        <v>0.73093706414160853</v>
      </c>
      <c r="N74" s="40">
        <f t="shared" si="38"/>
        <v>3.7798877781244222</v>
      </c>
      <c r="O74" s="143">
        <f t="shared" si="38"/>
        <v>3.5583241325212027</v>
      </c>
      <c r="P74" s="52">
        <f t="shared" si="50"/>
        <v>-5.8616461283715476E-2</v>
      </c>
    </row>
    <row r="75" spans="1:16" ht="20.100000000000001" customHeight="1" x14ac:dyDescent="0.25">
      <c r="A75" s="38" t="s">
        <v>173</v>
      </c>
      <c r="B75" s="19">
        <v>613.30999999999983</v>
      </c>
      <c r="C75" s="140">
        <v>544.28000000000009</v>
      </c>
      <c r="D75" s="247">
        <f t="shared" si="40"/>
        <v>3.6295622522211682E-3</v>
      </c>
      <c r="E75" s="215">
        <f t="shared" si="41"/>
        <v>3.5051709450257206E-3</v>
      </c>
      <c r="F75" s="52">
        <f t="shared" si="47"/>
        <v>-0.11255319495850347</v>
      </c>
      <c r="H75" s="19">
        <v>1407.1779999999997</v>
      </c>
      <c r="I75" s="140">
        <v>1403.9460000000001</v>
      </c>
      <c r="J75" s="214">
        <f t="shared" si="42"/>
        <v>2.6099214770813697E-2</v>
      </c>
      <c r="K75" s="215">
        <f t="shared" si="43"/>
        <v>2.942036323266203E-2</v>
      </c>
      <c r="L75" s="52">
        <f t="shared" si="48"/>
        <v>-2.2967954302863724E-3</v>
      </c>
      <c r="N75" s="40">
        <f t="shared" si="38"/>
        <v>22.943992434494792</v>
      </c>
      <c r="O75" s="143">
        <f t="shared" si="38"/>
        <v>25.794554273535681</v>
      </c>
      <c r="P75" s="52">
        <f t="shared" si="50"/>
        <v>0.12424000954407811</v>
      </c>
    </row>
    <row r="76" spans="1:16" ht="20.100000000000001" customHeight="1" x14ac:dyDescent="0.25">
      <c r="A76" s="38" t="s">
        <v>177</v>
      </c>
      <c r="B76" s="19">
        <v>5562.5999999999995</v>
      </c>
      <c r="C76" s="140">
        <v>13694.140000000003</v>
      </c>
      <c r="D76" s="247">
        <f t="shared" si="40"/>
        <v>3.2919409408301632E-2</v>
      </c>
      <c r="E76" s="215">
        <f t="shared" si="41"/>
        <v>8.819045646563263E-2</v>
      </c>
      <c r="F76" s="52">
        <f t="shared" si="47"/>
        <v>1.4618236076654809</v>
      </c>
      <c r="H76" s="19">
        <v>409.10099999999994</v>
      </c>
      <c r="I76" s="140">
        <v>1115.3390000000004</v>
      </c>
      <c r="J76" s="214">
        <f t="shared" si="42"/>
        <v>7.5876789304229137E-3</v>
      </c>
      <c r="K76" s="215">
        <f t="shared" si="43"/>
        <v>2.3372464829526238E-2</v>
      </c>
      <c r="L76" s="52">
        <f t="shared" si="48"/>
        <v>1.7263169730702213</v>
      </c>
      <c r="N76" s="40">
        <f t="shared" si="38"/>
        <v>0.73544925035055553</v>
      </c>
      <c r="O76" s="143">
        <f t="shared" si="38"/>
        <v>0.8144644351525544</v>
      </c>
      <c r="P76" s="52">
        <f t="shared" si="50"/>
        <v>0.10743798401362963</v>
      </c>
    </row>
    <row r="77" spans="1:16" ht="20.100000000000001" customHeight="1" x14ac:dyDescent="0.25">
      <c r="A77" s="38" t="s">
        <v>192</v>
      </c>
      <c r="B77" s="19">
        <v>1367.5</v>
      </c>
      <c r="C77" s="140">
        <v>2347.08</v>
      </c>
      <c r="D77" s="247">
        <f t="shared" si="40"/>
        <v>8.0928508909237553E-3</v>
      </c>
      <c r="E77" s="215">
        <f t="shared" si="41"/>
        <v>1.511522859860911E-2</v>
      </c>
      <c r="F77" s="52">
        <f t="shared" si="47"/>
        <v>0.7163290676416818</v>
      </c>
      <c r="H77" s="19">
        <v>332.28800000000001</v>
      </c>
      <c r="I77" s="140">
        <v>701.48099999999988</v>
      </c>
      <c r="J77" s="214">
        <f t="shared" si="42"/>
        <v>6.1630126947437667E-3</v>
      </c>
      <c r="K77" s="215">
        <f t="shared" si="43"/>
        <v>1.4699871519852607E-2</v>
      </c>
      <c r="L77" s="52">
        <f t="shared" si="48"/>
        <v>1.1110632944915251</v>
      </c>
      <c r="N77" s="40">
        <f t="shared" si="38"/>
        <v>2.429893967093236</v>
      </c>
      <c r="O77" s="143">
        <f t="shared" si="38"/>
        <v>2.9887391993455692</v>
      </c>
      <c r="P77" s="52">
        <f t="shared" si="50"/>
        <v>0.22998749732312498</v>
      </c>
    </row>
    <row r="78" spans="1:16" ht="20.100000000000001" customHeight="1" x14ac:dyDescent="0.25">
      <c r="A78" s="38" t="s">
        <v>174</v>
      </c>
      <c r="B78" s="19">
        <v>2975.94</v>
      </c>
      <c r="C78" s="140">
        <v>2916.8199999999997</v>
      </c>
      <c r="D78" s="247">
        <f t="shared" si="40"/>
        <v>1.7611582215967564E-2</v>
      </c>
      <c r="E78" s="215">
        <f t="shared" si="41"/>
        <v>1.8784362305926949E-2</v>
      </c>
      <c r="F78" s="52">
        <f t="shared" si="47"/>
        <v>-1.9865991921880263E-2</v>
      </c>
      <c r="H78" s="19">
        <v>706.11599999999999</v>
      </c>
      <c r="I78" s="140">
        <v>630.14300000000003</v>
      </c>
      <c r="J78" s="214">
        <f t="shared" si="42"/>
        <v>1.3096476165138943E-2</v>
      </c>
      <c r="K78" s="215">
        <f t="shared" si="43"/>
        <v>1.3204949441445291E-2</v>
      </c>
      <c r="L78" s="52">
        <f t="shared" si="48"/>
        <v>-0.10759280344872509</v>
      </c>
      <c r="N78" s="40">
        <f t="shared" si="38"/>
        <v>2.3727494505937621</v>
      </c>
      <c r="O78" s="143">
        <f t="shared" si="38"/>
        <v>2.1603767116243038</v>
      </c>
      <c r="P78" s="52">
        <f t="shared" si="50"/>
        <v>-8.9504915454227021E-2</v>
      </c>
    </row>
    <row r="79" spans="1:16" ht="20.100000000000001" customHeight="1" x14ac:dyDescent="0.25">
      <c r="A79" s="38" t="s">
        <v>179</v>
      </c>
      <c r="B79" s="19">
        <v>2995.26</v>
      </c>
      <c r="C79" s="140">
        <v>1774.6100000000001</v>
      </c>
      <c r="D79" s="247">
        <f t="shared" si="40"/>
        <v>1.7725917776634948E-2</v>
      </c>
      <c r="E79" s="215">
        <f t="shared" si="41"/>
        <v>1.1428513652443767E-2</v>
      </c>
      <c r="F79" s="52">
        <f t="shared" si="47"/>
        <v>-0.40752722635096789</v>
      </c>
      <c r="H79" s="19">
        <v>1050.0069999999998</v>
      </c>
      <c r="I79" s="140">
        <v>616.39199999999983</v>
      </c>
      <c r="J79" s="214">
        <f t="shared" si="42"/>
        <v>1.9474692045965598E-2</v>
      </c>
      <c r="K79" s="215">
        <f t="shared" si="43"/>
        <v>1.2916790627066146E-2</v>
      </c>
      <c r="L79" s="52">
        <f t="shared" si="48"/>
        <v>-0.4129639135739096</v>
      </c>
      <c r="N79" s="40">
        <f t="shared" ref="N79:N86" si="51">(H79/B79)*10</f>
        <v>3.5055621214852795</v>
      </c>
      <c r="O79" s="143">
        <f t="shared" ref="O79:O86" si="52">(I79/C79)*10</f>
        <v>3.4733941542085289</v>
      </c>
      <c r="P79" s="52">
        <f t="shared" si="50"/>
        <v>-9.1762650787432665E-3</v>
      </c>
    </row>
    <row r="80" spans="1:16" ht="20.100000000000001" customHeight="1" x14ac:dyDescent="0.25">
      <c r="A80" s="38" t="s">
        <v>194</v>
      </c>
      <c r="B80" s="19">
        <v>3555.35</v>
      </c>
      <c r="C80" s="140">
        <v>2388.2700000000004</v>
      </c>
      <c r="D80" s="247">
        <f t="shared" si="40"/>
        <v>2.1040524617949377E-2</v>
      </c>
      <c r="E80" s="215">
        <f t="shared" si="41"/>
        <v>1.538049278473686E-2</v>
      </c>
      <c r="F80" s="52">
        <f t="shared" si="47"/>
        <v>-0.32826022754440476</v>
      </c>
      <c r="H80" s="19">
        <v>878.75400000000013</v>
      </c>
      <c r="I80" s="140">
        <v>576.21400000000006</v>
      </c>
      <c r="J80" s="214">
        <f t="shared" si="42"/>
        <v>1.6298428043013482E-2</v>
      </c>
      <c r="K80" s="215">
        <f t="shared" si="43"/>
        <v>1.2074841325624433E-2</v>
      </c>
      <c r="L80" s="52">
        <f t="shared" si="48"/>
        <v>-0.34428292787287457</v>
      </c>
      <c r="N80" s="40">
        <f t="shared" si="51"/>
        <v>2.4716385166017414</v>
      </c>
      <c r="O80" s="143">
        <f t="shared" si="52"/>
        <v>2.412683658045363</v>
      </c>
      <c r="P80" s="52">
        <f t="shared" si="50"/>
        <v>-2.3852540798496493E-2</v>
      </c>
    </row>
    <row r="81" spans="1:16" ht="20.100000000000001" customHeight="1" x14ac:dyDescent="0.25">
      <c r="A81" s="38" t="s">
        <v>193</v>
      </c>
      <c r="B81" s="19">
        <v>507.34999999999991</v>
      </c>
      <c r="C81" s="140">
        <v>1069.0999999999997</v>
      </c>
      <c r="D81" s="247">
        <f t="shared" si="40"/>
        <v>3.0024920654553324E-3</v>
      </c>
      <c r="E81" s="215">
        <f t="shared" si="41"/>
        <v>6.8850192131384514E-3</v>
      </c>
      <c r="F81" s="52">
        <f t="shared" si="47"/>
        <v>1.1072238099931011</v>
      </c>
      <c r="H81" s="19">
        <v>117.21899999999999</v>
      </c>
      <c r="I81" s="140">
        <v>460.26699999999994</v>
      </c>
      <c r="J81" s="214">
        <f t="shared" si="42"/>
        <v>2.1740844841377643E-3</v>
      </c>
      <c r="K81" s="215">
        <f t="shared" si="43"/>
        <v>9.645116211027812E-3</v>
      </c>
      <c r="L81" s="52">
        <f t="shared" si="48"/>
        <v>2.9265562750066114</v>
      </c>
      <c r="N81" s="40">
        <f t="shared" si="51"/>
        <v>2.3104168719818667</v>
      </c>
      <c r="O81" s="143">
        <f t="shared" si="52"/>
        <v>4.3051819287250961</v>
      </c>
      <c r="P81" s="52">
        <f>(O81-N81)/N81</f>
        <v>0.86337884774539742</v>
      </c>
    </row>
    <row r="82" spans="1:16" ht="20.100000000000001" customHeight="1" x14ac:dyDescent="0.25">
      <c r="A82" s="38" t="s">
        <v>196</v>
      </c>
      <c r="B82" s="19">
        <v>1006.96</v>
      </c>
      <c r="C82" s="140">
        <v>1500.1400000000003</v>
      </c>
      <c r="D82" s="247">
        <f t="shared" si="40"/>
        <v>5.9591788907675212E-3</v>
      </c>
      <c r="E82" s="215">
        <f t="shared" si="41"/>
        <v>9.6609229467753445E-3</v>
      </c>
      <c r="F82" s="52">
        <f t="shared" si="47"/>
        <v>0.4897711925001989</v>
      </c>
      <c r="H82" s="19">
        <v>382.66</v>
      </c>
      <c r="I82" s="140">
        <v>448.43599999999992</v>
      </c>
      <c r="J82" s="214">
        <f t="shared" si="42"/>
        <v>7.0972723594311254E-3</v>
      </c>
      <c r="K82" s="215">
        <f t="shared" si="43"/>
        <v>9.3971919194912254E-3</v>
      </c>
      <c r="L82" s="52">
        <f t="shared" si="48"/>
        <v>0.17189149636753226</v>
      </c>
      <c r="N82" s="40">
        <f t="shared" ref="N82" si="53">(H82/B82)*10</f>
        <v>3.8001509493922301</v>
      </c>
      <c r="O82" s="143">
        <f t="shared" ref="O82" si="54">(I82/C82)*10</f>
        <v>2.9892943325289627</v>
      </c>
      <c r="P82" s="52">
        <f>(O82-N82)/N82</f>
        <v>-0.21337484422637215</v>
      </c>
    </row>
    <row r="83" spans="1:16" ht="20.100000000000001" customHeight="1" x14ac:dyDescent="0.25">
      <c r="A83" s="38" t="s">
        <v>195</v>
      </c>
      <c r="B83" s="19">
        <v>171.78000000000003</v>
      </c>
      <c r="C83" s="140">
        <v>568.82999999999993</v>
      </c>
      <c r="D83" s="247">
        <f t="shared" si="40"/>
        <v>1.0165922676730406E-3</v>
      </c>
      <c r="E83" s="215">
        <f t="shared" si="41"/>
        <v>3.6632732943686708E-3</v>
      </c>
      <c r="F83" s="52">
        <f t="shared" si="47"/>
        <v>2.3113866573524264</v>
      </c>
      <c r="H83" s="19">
        <v>138.83899999999997</v>
      </c>
      <c r="I83" s="140">
        <v>349.16499999999996</v>
      </c>
      <c r="J83" s="214">
        <f t="shared" si="42"/>
        <v>2.5750749937570108E-3</v>
      </c>
      <c r="K83" s="215">
        <f t="shared" si="43"/>
        <v>7.3169204001666986E-3</v>
      </c>
      <c r="L83" s="52">
        <f t="shared" si="48"/>
        <v>1.5148913489725513</v>
      </c>
      <c r="N83" s="40">
        <f t="shared" si="51"/>
        <v>8.0823728024216983</v>
      </c>
      <c r="O83" s="143">
        <f t="shared" si="52"/>
        <v>6.1383014257335233</v>
      </c>
      <c r="P83" s="52">
        <f>(O83-N83)/N83</f>
        <v>-0.24053225756991542</v>
      </c>
    </row>
    <row r="84" spans="1:16" ht="20.100000000000001" customHeight="1" x14ac:dyDescent="0.25">
      <c r="A84" s="38" t="s">
        <v>197</v>
      </c>
      <c r="B84" s="19">
        <v>4243.3200000000006</v>
      </c>
      <c r="C84" s="140">
        <v>2770.1600000000003</v>
      </c>
      <c r="D84" s="247">
        <f t="shared" si="40"/>
        <v>2.5111923979871734E-2</v>
      </c>
      <c r="E84" s="215">
        <f t="shared" si="41"/>
        <v>1.7839869818976353E-2</v>
      </c>
      <c r="F84" s="52">
        <f t="shared" si="47"/>
        <v>-0.34717155434895319</v>
      </c>
      <c r="H84" s="19">
        <v>545.79999999999995</v>
      </c>
      <c r="I84" s="140">
        <v>311.33099999999996</v>
      </c>
      <c r="J84" s="214">
        <f t="shared" si="42"/>
        <v>1.0123062911664421E-2</v>
      </c>
      <c r="K84" s="215">
        <f t="shared" si="43"/>
        <v>6.5240907453619308E-3</v>
      </c>
      <c r="L84" s="52">
        <f t="shared" si="48"/>
        <v>-0.42958776108464641</v>
      </c>
      <c r="N84" s="40">
        <f t="shared" si="51"/>
        <v>1.2862569874532204</v>
      </c>
      <c r="O84" s="143">
        <f t="shared" si="52"/>
        <v>1.1238737112657751</v>
      </c>
      <c r="P84" s="52">
        <f t="shared" ref="P84:P85" si="55">(O84-N84)/N84</f>
        <v>-0.12624481559393744</v>
      </c>
    </row>
    <row r="85" spans="1:16" ht="20.100000000000001" customHeight="1" x14ac:dyDescent="0.25">
      <c r="A85" s="38" t="s">
        <v>178</v>
      </c>
      <c r="B85" s="19">
        <v>1632.08</v>
      </c>
      <c r="C85" s="140">
        <v>887.66000000000008</v>
      </c>
      <c r="D85" s="247">
        <f t="shared" si="40"/>
        <v>9.6586326011399212E-3</v>
      </c>
      <c r="E85" s="215">
        <f t="shared" si="41"/>
        <v>5.7165430312734822E-3</v>
      </c>
      <c r="F85" s="52">
        <f t="shared" si="47"/>
        <v>-0.45611734718886321</v>
      </c>
      <c r="H85" s="19">
        <v>666.90299999999991</v>
      </c>
      <c r="I85" s="140">
        <v>277.70800000000003</v>
      </c>
      <c r="J85" s="214">
        <f t="shared" si="42"/>
        <v>1.2369184728797613E-2</v>
      </c>
      <c r="K85" s="215">
        <f t="shared" si="43"/>
        <v>5.8195046195623672E-3</v>
      </c>
      <c r="L85" s="52">
        <f t="shared" si="48"/>
        <v>-0.58358561889810057</v>
      </c>
      <c r="N85" s="40">
        <f t="shared" si="51"/>
        <v>4.0862151365129158</v>
      </c>
      <c r="O85" s="143">
        <f t="shared" si="52"/>
        <v>3.1285402068359507</v>
      </c>
      <c r="P85" s="52">
        <f t="shared" si="55"/>
        <v>-0.23436723170043938</v>
      </c>
    </row>
    <row r="86" spans="1:16" ht="20.100000000000001" customHeight="1" x14ac:dyDescent="0.25">
      <c r="A86" s="38" t="s">
        <v>202</v>
      </c>
      <c r="B86" s="19">
        <v>167.64000000000001</v>
      </c>
      <c r="C86" s="140">
        <v>773.75</v>
      </c>
      <c r="D86" s="247">
        <f t="shared" si="40"/>
        <v>9.9209179038717266E-4</v>
      </c>
      <c r="E86" s="215">
        <f t="shared" si="41"/>
        <v>4.9829610103506485E-3</v>
      </c>
      <c r="F86" s="52">
        <f t="shared" si="47"/>
        <v>3.6155452159389165</v>
      </c>
      <c r="H86" s="19">
        <v>73.222999999999999</v>
      </c>
      <c r="I86" s="140">
        <v>271.63799999999998</v>
      </c>
      <c r="J86" s="214">
        <f t="shared" si="42"/>
        <v>1.3580817801040748E-3</v>
      </c>
      <c r="K86" s="215">
        <f t="shared" si="43"/>
        <v>5.6923048520340861E-3</v>
      </c>
      <c r="L86" s="52">
        <f t="shared" si="48"/>
        <v>2.7097360119088258</v>
      </c>
      <c r="N86" s="40">
        <f t="shared" si="51"/>
        <v>4.3678716296826527</v>
      </c>
      <c r="O86" s="143">
        <f t="shared" si="52"/>
        <v>3.5106688206785135</v>
      </c>
      <c r="P86" s="52">
        <f t="shared" si="50"/>
        <v>-0.19625183194003787</v>
      </c>
    </row>
    <row r="87" spans="1:16" ht="20.100000000000001" customHeight="1" x14ac:dyDescent="0.25">
      <c r="A87" s="38" t="s">
        <v>204</v>
      </c>
      <c r="B87" s="19">
        <v>2039.6200000000001</v>
      </c>
      <c r="C87" s="140">
        <v>789.53</v>
      </c>
      <c r="D87" s="247">
        <f t="shared" si="40"/>
        <v>1.2070450116377267E-2</v>
      </c>
      <c r="E87" s="215">
        <f t="shared" si="41"/>
        <v>5.0845844348977667E-3</v>
      </c>
      <c r="F87" s="52">
        <f t="shared" si="47"/>
        <v>-0.61290338396367949</v>
      </c>
      <c r="H87" s="19">
        <v>486.05500000000006</v>
      </c>
      <c r="I87" s="140">
        <v>222.81</v>
      </c>
      <c r="J87" s="214">
        <f t="shared" si="42"/>
        <v>9.014960321599581E-3</v>
      </c>
      <c r="K87" s="215">
        <f t="shared" si="43"/>
        <v>4.6690906429944076E-3</v>
      </c>
      <c r="L87" s="52">
        <f t="shared" si="48"/>
        <v>-0.54159508697575387</v>
      </c>
      <c r="N87" s="40">
        <f t="shared" ref="N87:N93" si="56">(H87/B87)*10</f>
        <v>2.3830664535550743</v>
      </c>
      <c r="O87" s="143">
        <f t="shared" ref="O87:O93" si="57">(I87/C87)*10</f>
        <v>2.8220586931465559</v>
      </c>
      <c r="P87" s="52">
        <f t="shared" ref="P87:P93" si="58">(O87-N87)/N87</f>
        <v>0.18421317581664165</v>
      </c>
    </row>
    <row r="88" spans="1:16" ht="20.100000000000001" customHeight="1" x14ac:dyDescent="0.25">
      <c r="A88" s="38" t="s">
        <v>208</v>
      </c>
      <c r="B88" s="19"/>
      <c r="C88" s="140">
        <v>146.25</v>
      </c>
      <c r="D88" s="247">
        <f t="shared" si="40"/>
        <v>0</v>
      </c>
      <c r="E88" s="215">
        <f t="shared" si="41"/>
        <v>9.4185208111635839E-4</v>
      </c>
      <c r="F88" s="52" t="e">
        <f t="shared" si="47"/>
        <v>#DIV/0!</v>
      </c>
      <c r="H88" s="19"/>
      <c r="I88" s="140">
        <v>159.42600000000002</v>
      </c>
      <c r="J88" s="214">
        <f t="shared" si="42"/>
        <v>0</v>
      </c>
      <c r="K88" s="215">
        <f t="shared" si="43"/>
        <v>3.340848457654623E-3</v>
      </c>
      <c r="L88" s="52" t="e">
        <f t="shared" si="48"/>
        <v>#DIV/0!</v>
      </c>
      <c r="N88" s="40" t="e">
        <f t="shared" si="56"/>
        <v>#DIV/0!</v>
      </c>
      <c r="O88" s="143">
        <f t="shared" si="57"/>
        <v>10.900923076923076</v>
      </c>
      <c r="P88" s="52" t="e">
        <f t="shared" si="58"/>
        <v>#DIV/0!</v>
      </c>
    </row>
    <row r="89" spans="1:16" ht="20.100000000000001" customHeight="1" x14ac:dyDescent="0.25">
      <c r="A89" s="38" t="s">
        <v>209</v>
      </c>
      <c r="B89" s="19">
        <v>450.83</v>
      </c>
      <c r="C89" s="140">
        <v>562.5</v>
      </c>
      <c r="D89" s="247">
        <f t="shared" si="40"/>
        <v>2.6680072885960928E-3</v>
      </c>
      <c r="E89" s="215">
        <f t="shared" si="41"/>
        <v>3.622508004293686E-3</v>
      </c>
      <c r="F89" s="52">
        <f t="shared" si="47"/>
        <v>0.24769868908457737</v>
      </c>
      <c r="H89" s="19">
        <v>99.421000000000006</v>
      </c>
      <c r="I89" s="140">
        <v>158.245</v>
      </c>
      <c r="J89" s="214">
        <f t="shared" si="42"/>
        <v>1.843981380983123E-3</v>
      </c>
      <c r="K89" s="215">
        <f t="shared" si="43"/>
        <v>3.316100035010323E-3</v>
      </c>
      <c r="L89" s="52">
        <f t="shared" si="48"/>
        <v>0.5916657446615905</v>
      </c>
      <c r="N89" s="40">
        <f t="shared" si="56"/>
        <v>2.205288024310716</v>
      </c>
      <c r="O89" s="143">
        <f t="shared" si="57"/>
        <v>2.8132444444444444</v>
      </c>
      <c r="P89" s="52">
        <f t="shared" si="58"/>
        <v>0.27568118696139521</v>
      </c>
    </row>
    <row r="90" spans="1:16" ht="20.100000000000001" customHeight="1" x14ac:dyDescent="0.25">
      <c r="A90" s="38" t="s">
        <v>201</v>
      </c>
      <c r="B90" s="19">
        <v>669.23</v>
      </c>
      <c r="C90" s="140">
        <v>364.14999999999992</v>
      </c>
      <c r="D90" s="247">
        <f t="shared" si="40"/>
        <v>3.9604962352708635E-3</v>
      </c>
      <c r="E90" s="215">
        <f t="shared" si="41"/>
        <v>2.3451311818018586E-3</v>
      </c>
      <c r="F90" s="52">
        <f t="shared" si="47"/>
        <v>-0.45586719065194342</v>
      </c>
      <c r="H90" s="19">
        <v>227.238</v>
      </c>
      <c r="I90" s="140">
        <v>151.34000000000006</v>
      </c>
      <c r="J90" s="214">
        <f t="shared" si="42"/>
        <v>4.214629113083181E-3</v>
      </c>
      <c r="K90" s="215">
        <f t="shared" si="43"/>
        <v>3.1714024411416629E-3</v>
      </c>
      <c r="L90" s="52">
        <f t="shared" si="48"/>
        <v>-0.33400223554159048</v>
      </c>
      <c r="N90" s="40">
        <f t="shared" si="56"/>
        <v>3.395514247717526</v>
      </c>
      <c r="O90" s="143">
        <f t="shared" si="57"/>
        <v>4.155979678703833</v>
      </c>
      <c r="P90" s="52">
        <f t="shared" si="58"/>
        <v>0.22396178472745151</v>
      </c>
    </row>
    <row r="91" spans="1:16" ht="20.100000000000001" customHeight="1" x14ac:dyDescent="0.25">
      <c r="A91" s="38" t="s">
        <v>200</v>
      </c>
      <c r="B91" s="19">
        <v>3563.2700000000004</v>
      </c>
      <c r="C91" s="140">
        <v>2218.3900000000003</v>
      </c>
      <c r="D91" s="247">
        <f t="shared" si="40"/>
        <v>2.108739509623539E-2</v>
      </c>
      <c r="E91" s="215">
        <f t="shared" si="41"/>
        <v>1.4286463167369017E-2</v>
      </c>
      <c r="F91" s="52">
        <f t="shared" si="47"/>
        <v>-0.37742859788901767</v>
      </c>
      <c r="H91" s="19">
        <v>258.96400000000006</v>
      </c>
      <c r="I91" s="140">
        <v>151.21799999999999</v>
      </c>
      <c r="J91" s="214">
        <f t="shared" si="42"/>
        <v>4.8030576472265774E-3</v>
      </c>
      <c r="K91" s="215">
        <f t="shared" si="43"/>
        <v>3.1688458725027077E-3</v>
      </c>
      <c r="L91" s="52">
        <f t="shared" si="48"/>
        <v>-0.41606555351322982</v>
      </c>
      <c r="N91" s="40">
        <f t="shared" si="56"/>
        <v>0.72675940919436366</v>
      </c>
      <c r="O91" s="143">
        <f t="shared" si="57"/>
        <v>0.6816565166629851</v>
      </c>
      <c r="P91" s="52">
        <f t="shared" si="58"/>
        <v>-6.2060280143296079E-2</v>
      </c>
    </row>
    <row r="92" spans="1:16" ht="20.100000000000001" customHeight="1" x14ac:dyDescent="0.25">
      <c r="A92" s="38" t="s">
        <v>199</v>
      </c>
      <c r="B92" s="19">
        <v>540.49</v>
      </c>
      <c r="C92" s="140">
        <v>239.01</v>
      </c>
      <c r="D92" s="247">
        <f t="shared" si="40"/>
        <v>3.1986142435359273E-3</v>
      </c>
      <c r="E92" s="215">
        <f t="shared" si="41"/>
        <v>1.5392278010777493E-3</v>
      </c>
      <c r="F92" s="52">
        <f t="shared" si="47"/>
        <v>-0.55779015337934101</v>
      </c>
      <c r="H92" s="19">
        <v>235.46100000000001</v>
      </c>
      <c r="I92" s="140">
        <v>104.027</v>
      </c>
      <c r="J92" s="214">
        <f t="shared" si="42"/>
        <v>4.3671427560341087E-3</v>
      </c>
      <c r="K92" s="215">
        <f t="shared" si="43"/>
        <v>2.1799357852824346E-3</v>
      </c>
      <c r="L92" s="52">
        <f t="shared" si="48"/>
        <v>-0.55819859764462065</v>
      </c>
      <c r="N92" s="40">
        <f t="shared" si="56"/>
        <v>4.3564358267498013</v>
      </c>
      <c r="O92" s="143">
        <f t="shared" si="57"/>
        <v>4.3524120329693323</v>
      </c>
      <c r="P92" s="52">
        <f t="shared" si="58"/>
        <v>-9.2364353349629058E-4</v>
      </c>
    </row>
    <row r="93" spans="1:16" ht="20.100000000000001" customHeight="1" x14ac:dyDescent="0.25">
      <c r="A93" s="38" t="s">
        <v>206</v>
      </c>
      <c r="B93" s="19">
        <v>214.89</v>
      </c>
      <c r="C93" s="140">
        <v>404.34000000000003</v>
      </c>
      <c r="D93" s="247">
        <f t="shared" si="40"/>
        <v>1.2717168028889257E-3</v>
      </c>
      <c r="E93" s="215">
        <f t="shared" si="41"/>
        <v>2.6039553536997499E-3</v>
      </c>
      <c r="F93" s="52">
        <f t="shared" si="47"/>
        <v>0.88161384894597261</v>
      </c>
      <c r="H93" s="19">
        <v>47.849000000000004</v>
      </c>
      <c r="I93" s="140">
        <v>99.082999999999984</v>
      </c>
      <c r="J93" s="214">
        <f t="shared" si="42"/>
        <v>8.8746507376370645E-4</v>
      </c>
      <c r="K93" s="215">
        <f t="shared" si="43"/>
        <v>2.0763318889628598E-3</v>
      </c>
      <c r="L93" s="52">
        <f>(I93-H93)/H93</f>
        <v>1.0707433802169319</v>
      </c>
      <c r="N93" s="40">
        <f t="shared" si="56"/>
        <v>2.2266741123365446</v>
      </c>
      <c r="O93" s="143">
        <f t="shared" si="57"/>
        <v>2.4504872137310181</v>
      </c>
      <c r="P93" s="52">
        <f t="shared" si="58"/>
        <v>0.10051452978883239</v>
      </c>
    </row>
    <row r="94" spans="1:16" ht="20.100000000000001" customHeight="1" x14ac:dyDescent="0.25">
      <c r="A94" s="38" t="s">
        <v>210</v>
      </c>
      <c r="B94" s="19">
        <v>258.23</v>
      </c>
      <c r="C94" s="140">
        <v>374.81</v>
      </c>
      <c r="D94" s="247">
        <f t="shared" si="40"/>
        <v>1.5282024757318038E-3</v>
      </c>
      <c r="E94" s="215">
        <f t="shared" si="41"/>
        <v>2.4137817334921184E-3</v>
      </c>
      <c r="F94" s="52">
        <f t="shared" si="47"/>
        <v>0.45145800255586094</v>
      </c>
      <c r="H94" s="19">
        <v>92.694999999999993</v>
      </c>
      <c r="I94" s="140">
        <v>98.174000000000007</v>
      </c>
      <c r="J94" s="214">
        <f t="shared" si="42"/>
        <v>1.7192328995909373E-3</v>
      </c>
      <c r="K94" s="215">
        <f t="shared" si="43"/>
        <v>2.057283357054589E-3</v>
      </c>
      <c r="L94" s="52">
        <f>(I94-H94)/H94</f>
        <v>5.9107826743621701E-2</v>
      </c>
      <c r="N94" s="40">
        <f t="shared" ref="N94" si="59">(H94/B94)*10</f>
        <v>3.5896294001471549</v>
      </c>
      <c r="O94" s="143">
        <f t="shared" ref="O94" si="60">(I94/C94)*10</f>
        <v>2.6193004455590834</v>
      </c>
      <c r="P94" s="52">
        <f t="shared" ref="P94" si="61">(O94-N94)/N94</f>
        <v>-0.27031452175767601</v>
      </c>
    </row>
    <row r="95" spans="1:16" ht="20.100000000000001" customHeight="1" thickBot="1" x14ac:dyDescent="0.3">
      <c r="A95" s="8" t="s">
        <v>17</v>
      </c>
      <c r="B95" s="19">
        <f>B96-SUM(B68:B94)</f>
        <v>6599.3199999999779</v>
      </c>
      <c r="C95" s="140">
        <f>C96-SUM(C68:C94)</f>
        <v>4368.5500000000175</v>
      </c>
      <c r="D95" s="247">
        <f t="shared" si="40"/>
        <v>3.9054707672022508E-2</v>
      </c>
      <c r="E95" s="215">
        <f t="shared" si="41"/>
        <v>2.8133524163835105E-2</v>
      </c>
      <c r="F95" s="52">
        <f t="shared" si="47"/>
        <v>-0.33803028190782808</v>
      </c>
      <c r="H95" s="19">
        <f>H96-SUM(H68:H94)</f>
        <v>1929.9350000000049</v>
      </c>
      <c r="I95" s="140">
        <f>I96-SUM(I68:I94)</f>
        <v>1220.9189999999799</v>
      </c>
      <c r="J95" s="214">
        <f t="shared" si="42"/>
        <v>3.5794894504256367E-2</v>
      </c>
      <c r="K95" s="215">
        <f t="shared" si="43"/>
        <v>2.5584944476253289E-2</v>
      </c>
      <c r="L95" s="52">
        <f t="shared" si="48"/>
        <v>-0.36737817594894295</v>
      </c>
      <c r="N95" s="40">
        <f t="shared" ref="N95:O96" si="62">(H95/B95)*10</f>
        <v>2.9244452458738346</v>
      </c>
      <c r="O95" s="143">
        <f t="shared" si="62"/>
        <v>2.7947923223952453</v>
      </c>
      <c r="P95" s="52">
        <f t="shared" si="50"/>
        <v>-4.4334194207096021E-2</v>
      </c>
    </row>
    <row r="96" spans="1:16" s="1" customFormat="1" ht="26.25" customHeight="1" thickBot="1" x14ac:dyDescent="0.3">
      <c r="A96" s="12" t="s">
        <v>18</v>
      </c>
      <c r="B96" s="17">
        <v>168976.30000000002</v>
      </c>
      <c r="C96" s="145">
        <v>155279.16</v>
      </c>
      <c r="D96" s="243">
        <f>SUM(D68:D95)</f>
        <v>0.99999999999999989</v>
      </c>
      <c r="E96" s="244">
        <f>SUM(E68:E95)</f>
        <v>1.0000000000000002</v>
      </c>
      <c r="F96" s="57">
        <f t="shared" si="47"/>
        <v>-8.1059533200809886E-2</v>
      </c>
      <c r="H96" s="17">
        <v>53916.488000000012</v>
      </c>
      <c r="I96" s="145">
        <v>47720.212999999982</v>
      </c>
      <c r="J96" s="269">
        <f>SUM(J68:J95)</f>
        <v>1.0000000000000002</v>
      </c>
      <c r="K96" s="243">
        <f>SUM(K68:K95)</f>
        <v>1</v>
      </c>
      <c r="L96" s="57">
        <f t="shared" si="48"/>
        <v>-0.11492356475444078</v>
      </c>
      <c r="N96" s="37">
        <f t="shared" si="62"/>
        <v>3.1907721970477523</v>
      </c>
      <c r="O96" s="150">
        <f t="shared" si="62"/>
        <v>3.0731885077173255</v>
      </c>
      <c r="P96" s="57">
        <f t="shared" si="50"/>
        <v>-3.6851170208647463E-2</v>
      </c>
    </row>
  </sheetData>
  <mergeCells count="33">
    <mergeCell ref="J4:K4"/>
    <mergeCell ref="N4:O4"/>
    <mergeCell ref="J36:K36"/>
    <mergeCell ref="H5:I5"/>
    <mergeCell ref="J5:K5"/>
    <mergeCell ref="N5:O5"/>
    <mergeCell ref="N36:O36"/>
    <mergeCell ref="B5:C5"/>
    <mergeCell ref="B37:C37"/>
    <mergeCell ref="D37:E37"/>
    <mergeCell ref="H37:I37"/>
    <mergeCell ref="A4:A6"/>
    <mergeCell ref="B4:C4"/>
    <mergeCell ref="D4:E4"/>
    <mergeCell ref="H4:I4"/>
    <mergeCell ref="D5:E5"/>
    <mergeCell ref="A36:A38"/>
    <mergeCell ref="B36:C36"/>
    <mergeCell ref="D36:E36"/>
    <mergeCell ref="H36:I36"/>
    <mergeCell ref="N66:O66"/>
    <mergeCell ref="J37:K37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</mergeCells>
  <conditionalFormatting sqref="Q7:Q33">
    <cfRule type="cellIs" dxfId="1" priority="2" operator="greaterThan">
      <formula>0</formula>
    </cfRule>
    <cfRule type="cellIs" dxfId="0" priority="3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1"/>
  <ignoredErrors>
    <ignoredError sqref="J68:K95 D68:E95" evalError="1"/>
    <ignoredError sqref="B32:C32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FA09AE60-B460-4754-A6B9-C5CE5A5AC65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F7:F33 F68:F96</xm:sqref>
        </x14:conditionalFormatting>
        <x14:conditionalFormatting xmlns:xm="http://schemas.microsoft.com/office/excel/2006/main">
          <x14:cfRule type="iconSet" priority="5" id="{E82507B9-E11F-45CA-B284-BEC1B3235BB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L39:L62 L7:L33 L68:L96</xm:sqref>
        </x14:conditionalFormatting>
        <x14:conditionalFormatting xmlns:xm="http://schemas.microsoft.com/office/excel/2006/main">
          <x14:cfRule type="iconSet" priority="1" id="{1DAB83E1-3B4B-4484-9DCA-A3BD5509E64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P39:P62 P7:P33 P68:P96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lha8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5" max="5" width="10.5703125" customWidth="1"/>
    <col min="6" max="6" width="11.28515625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132</v>
      </c>
      <c r="B1" s="4"/>
    </row>
    <row r="3" spans="1:19" ht="15.75" thickBot="1" x14ac:dyDescent="0.3"/>
    <row r="4" spans="1:19" x14ac:dyDescent="0.25">
      <c r="A4" s="332" t="s">
        <v>16</v>
      </c>
      <c r="B4" s="315"/>
      <c r="C4" s="315"/>
      <c r="D4" s="315"/>
      <c r="E4" s="351" t="s">
        <v>1</v>
      </c>
      <c r="F4" s="349"/>
      <c r="G4" s="344" t="s">
        <v>104</v>
      </c>
      <c r="H4" s="344"/>
      <c r="I4" s="130" t="s">
        <v>0</v>
      </c>
      <c r="K4" s="345" t="s">
        <v>19</v>
      </c>
      <c r="L4" s="349"/>
      <c r="M4" s="344" t="s">
        <v>104</v>
      </c>
      <c r="N4" s="344"/>
      <c r="O4" s="130" t="s">
        <v>0</v>
      </c>
      <c r="Q4" s="343" t="s">
        <v>22</v>
      </c>
      <c r="R4" s="344"/>
      <c r="S4" s="130" t="s">
        <v>0</v>
      </c>
    </row>
    <row r="5" spans="1:19" x14ac:dyDescent="0.25">
      <c r="A5" s="350"/>
      <c r="B5" s="316"/>
      <c r="C5" s="316"/>
      <c r="D5" s="316"/>
      <c r="E5" s="352" t="s">
        <v>154</v>
      </c>
      <c r="F5" s="342"/>
      <c r="G5" s="346" t="str">
        <f>E5</f>
        <v>jan-out</v>
      </c>
      <c r="H5" s="346"/>
      <c r="I5" s="131" t="s">
        <v>151</v>
      </c>
      <c r="K5" s="341" t="str">
        <f>E5</f>
        <v>jan-out</v>
      </c>
      <c r="L5" s="342"/>
      <c r="M5" s="353" t="str">
        <f>E5</f>
        <v>jan-out</v>
      </c>
      <c r="N5" s="348"/>
      <c r="O5" s="131" t="str">
        <f>I5</f>
        <v>2023/2022</v>
      </c>
      <c r="Q5" s="341" t="str">
        <f>E5</f>
        <v>jan-out</v>
      </c>
      <c r="R5" s="342"/>
      <c r="S5" s="131" t="str">
        <f>O5</f>
        <v>2023/2022</v>
      </c>
    </row>
    <row r="6" spans="1:19" ht="15.75" thickBot="1" x14ac:dyDescent="0.3">
      <c r="A6" s="333"/>
      <c r="B6" s="356"/>
      <c r="C6" s="356"/>
      <c r="D6" s="356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825029.92000000074</v>
      </c>
      <c r="F7" s="145">
        <v>816002.51999999955</v>
      </c>
      <c r="G7" s="243">
        <f>E7/E15</f>
        <v>0.38257682383385117</v>
      </c>
      <c r="H7" s="244">
        <f>F7/F15</f>
        <v>0.37543548829340739</v>
      </c>
      <c r="I7" s="164">
        <f t="shared" ref="I7:I18" si="0">(F7-E7)/E7</f>
        <v>-1.0941906203839467E-2</v>
      </c>
      <c r="J7" s="1"/>
      <c r="K7" s="17">
        <v>170864.02700000035</v>
      </c>
      <c r="L7" s="145">
        <v>169006.63499999966</v>
      </c>
      <c r="M7" s="243">
        <f>K7/K15</f>
        <v>0.35380057813992127</v>
      </c>
      <c r="N7" s="244">
        <f>L7/L15</f>
        <v>0.34551802304278778</v>
      </c>
      <c r="O7" s="164">
        <f t="shared" ref="O7:O18" si="1">(L7-K7)/K7</f>
        <v>-1.087058541585636E-2</v>
      </c>
      <c r="P7" s="1"/>
      <c r="Q7" s="187">
        <f t="shared" ref="Q7:Q18" si="2">(K7/E7)*10</f>
        <v>2.0710040067395399</v>
      </c>
      <c r="R7" s="188">
        <f t="shared" ref="R7:R18" si="3">(L7/F7)*10</f>
        <v>2.0711533464381917</v>
      </c>
      <c r="S7" s="55">
        <f>(R7-Q7)/Q7</f>
        <v>7.2109806724584917E-5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557111.82000000076</v>
      </c>
      <c r="F8" s="181">
        <v>536515.1799999997</v>
      </c>
      <c r="G8" s="245">
        <f>E8/E7</f>
        <v>0.67526256502309667</v>
      </c>
      <c r="H8" s="246">
        <f>F8/F7</f>
        <v>0.65749206264706139</v>
      </c>
      <c r="I8" s="206">
        <f t="shared" si="0"/>
        <v>-3.6970387740114782E-2</v>
      </c>
      <c r="K8" s="180">
        <v>140155.30200000035</v>
      </c>
      <c r="L8" s="181">
        <v>138826.53999999966</v>
      </c>
      <c r="M8" s="250">
        <f>K8/K7</f>
        <v>0.82027390118810706</v>
      </c>
      <c r="N8" s="246">
        <f>L8/L7</f>
        <v>0.8214265670693931</v>
      </c>
      <c r="O8" s="207">
        <f t="shared" si="1"/>
        <v>-9.4806402686120513E-3</v>
      </c>
      <c r="Q8" s="189">
        <f t="shared" si="2"/>
        <v>2.5157481311382006</v>
      </c>
      <c r="R8" s="190">
        <f t="shared" si="3"/>
        <v>2.5875603370625919</v>
      </c>
      <c r="S8" s="182">
        <f t="shared" ref="S8:S18" si="4">(R8-Q8)/Q8</f>
        <v>2.8545069768928451E-2</v>
      </c>
    </row>
    <row r="9" spans="1:19" ht="24" customHeight="1" x14ac:dyDescent="0.25">
      <c r="A9" s="8"/>
      <c r="B9" t="s">
        <v>37</v>
      </c>
      <c r="E9" s="19">
        <v>179077.76999999996</v>
      </c>
      <c r="F9" s="140">
        <v>154768.80999999985</v>
      </c>
      <c r="G9" s="247">
        <f>E9/E7</f>
        <v>0.21705609173543647</v>
      </c>
      <c r="H9" s="215">
        <f>F9/F7</f>
        <v>0.18966707357717466</v>
      </c>
      <c r="I9" s="182">
        <f t="shared" si="0"/>
        <v>-0.13574526866176698</v>
      </c>
      <c r="K9" s="19">
        <v>24840.578999999987</v>
      </c>
      <c r="L9" s="140">
        <v>22444.615999999998</v>
      </c>
      <c r="M9" s="247">
        <f>K9/K7</f>
        <v>0.14538214647135722</v>
      </c>
      <c r="N9" s="215">
        <f>L9/L7</f>
        <v>0.13280316479882606</v>
      </c>
      <c r="O9" s="182">
        <f t="shared" si="1"/>
        <v>-9.6453589105148882E-2</v>
      </c>
      <c r="Q9" s="189">
        <f t="shared" si="2"/>
        <v>1.3871391742258121</v>
      </c>
      <c r="R9" s="190">
        <f t="shared" si="3"/>
        <v>1.4502027895672274</v>
      </c>
      <c r="S9" s="182">
        <f t="shared" si="4"/>
        <v>4.5463077183017495E-2</v>
      </c>
    </row>
    <row r="10" spans="1:19" ht="24" customHeight="1" thickBot="1" x14ac:dyDescent="0.3">
      <c r="A10" s="8"/>
      <c r="B10" t="s">
        <v>36</v>
      </c>
      <c r="E10" s="19">
        <v>88840.329999999973</v>
      </c>
      <c r="F10" s="140">
        <v>124718.53000000001</v>
      </c>
      <c r="G10" s="247">
        <f>E10/E7</f>
        <v>0.1076813432414668</v>
      </c>
      <c r="H10" s="215">
        <f>F10/F7</f>
        <v>0.15284086377576392</v>
      </c>
      <c r="I10" s="186">
        <f t="shared" si="0"/>
        <v>0.40385036840813232</v>
      </c>
      <c r="K10" s="19">
        <v>5868.1459999999997</v>
      </c>
      <c r="L10" s="140">
        <v>7735.4789999999966</v>
      </c>
      <c r="M10" s="247">
        <f>K10/K7</f>
        <v>3.4343952340535597E-2</v>
      </c>
      <c r="N10" s="215">
        <f>L10/L7</f>
        <v>4.5770268131780818E-2</v>
      </c>
      <c r="O10" s="209">
        <f t="shared" si="1"/>
        <v>0.31821515688259921</v>
      </c>
      <c r="Q10" s="189">
        <f t="shared" si="2"/>
        <v>0.66052726278706997</v>
      </c>
      <c r="R10" s="190">
        <f t="shared" si="3"/>
        <v>0.62023494022900971</v>
      </c>
      <c r="S10" s="182">
        <f t="shared" si="4"/>
        <v>-6.100024151622193E-2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1331477.9200000039</v>
      </c>
      <c r="F11" s="145">
        <v>1357480.1300000018</v>
      </c>
      <c r="G11" s="243">
        <f>E11/E15</f>
        <v>0.61742317616614872</v>
      </c>
      <c r="H11" s="244">
        <f>F11/F15</f>
        <v>0.62456451170659266</v>
      </c>
      <c r="I11" s="164">
        <f t="shared" si="0"/>
        <v>1.9528833042907531E-2</v>
      </c>
      <c r="J11" s="1"/>
      <c r="K11" s="17">
        <v>312074.77399999957</v>
      </c>
      <c r="L11" s="145">
        <v>320133.21799999982</v>
      </c>
      <c r="M11" s="243">
        <f>K11/K15</f>
        <v>0.64619942186007873</v>
      </c>
      <c r="N11" s="244">
        <f>L11/L15</f>
        <v>0.65448197695721222</v>
      </c>
      <c r="O11" s="164">
        <f t="shared" si="1"/>
        <v>2.5822157608933371E-2</v>
      </c>
      <c r="Q11" s="191">
        <f t="shared" si="2"/>
        <v>2.3438223744633984</v>
      </c>
      <c r="R11" s="192">
        <f t="shared" si="3"/>
        <v>2.358290268307643</v>
      </c>
      <c r="S11" s="57">
        <f t="shared" si="4"/>
        <v>6.1727774262573757E-3</v>
      </c>
    </row>
    <row r="12" spans="1:19" s="3" customFormat="1" ht="24" customHeight="1" x14ac:dyDescent="0.25">
      <c r="A12" s="46"/>
      <c r="B12" s="3" t="s">
        <v>33</v>
      </c>
      <c r="E12" s="31">
        <v>986669.84000000416</v>
      </c>
      <c r="F12" s="141">
        <v>969014.50000000198</v>
      </c>
      <c r="G12" s="247">
        <f>E12/E11</f>
        <v>0.74103357267839731</v>
      </c>
      <c r="H12" s="215">
        <f>F12/F11</f>
        <v>0.71383328461684425</v>
      </c>
      <c r="I12" s="206">
        <f t="shared" si="0"/>
        <v>-1.7893868125128973E-2</v>
      </c>
      <c r="K12" s="31">
        <v>275161.3739999996</v>
      </c>
      <c r="L12" s="141">
        <v>279470.92299999984</v>
      </c>
      <c r="M12" s="247">
        <f>K12/K11</f>
        <v>0.88171616844621981</v>
      </c>
      <c r="N12" s="215">
        <f>L12/L11</f>
        <v>0.87298320601019286</v>
      </c>
      <c r="O12" s="206">
        <f t="shared" si="1"/>
        <v>1.5661896643968054E-2</v>
      </c>
      <c r="Q12" s="189">
        <f t="shared" si="2"/>
        <v>2.7887887401118743</v>
      </c>
      <c r="R12" s="190">
        <f t="shared" si="3"/>
        <v>2.884073695491649</v>
      </c>
      <c r="S12" s="182">
        <f t="shared" si="4"/>
        <v>3.4167147195220085E-2</v>
      </c>
    </row>
    <row r="13" spans="1:19" ht="24" customHeight="1" x14ac:dyDescent="0.25">
      <c r="A13" s="8"/>
      <c r="B13" s="3" t="s">
        <v>37</v>
      </c>
      <c r="D13" s="3"/>
      <c r="E13" s="19">
        <v>123592.55999999997</v>
      </c>
      <c r="F13" s="140">
        <v>120130.96999999994</v>
      </c>
      <c r="G13" s="247">
        <f>E13/E11</f>
        <v>9.2823589594335607E-2</v>
      </c>
      <c r="H13" s="215">
        <f>F13/F11</f>
        <v>8.8495564203948815E-2</v>
      </c>
      <c r="I13" s="182">
        <f t="shared" si="0"/>
        <v>-2.8008077508872915E-2</v>
      </c>
      <c r="K13" s="19">
        <v>14243.659000000001</v>
      </c>
      <c r="L13" s="140">
        <v>15121.381000000018</v>
      </c>
      <c r="M13" s="247">
        <f>K13/K11</f>
        <v>4.5641814676119961E-2</v>
      </c>
      <c r="N13" s="215">
        <f>L13/L11</f>
        <v>4.7234651544345599E-2</v>
      </c>
      <c r="O13" s="182">
        <f t="shared" si="1"/>
        <v>6.1621947001119309E-2</v>
      </c>
      <c r="Q13" s="189">
        <f t="shared" si="2"/>
        <v>1.1524689673876813</v>
      </c>
      <c r="R13" s="190">
        <f t="shared" si="3"/>
        <v>1.2587412721299116</v>
      </c>
      <c r="S13" s="182">
        <f t="shared" si="4"/>
        <v>9.2212725678088567E-2</v>
      </c>
    </row>
    <row r="14" spans="1:19" ht="24" customHeight="1" thickBot="1" x14ac:dyDescent="0.3">
      <c r="A14" s="8"/>
      <c r="B14" t="s">
        <v>36</v>
      </c>
      <c r="E14" s="19">
        <v>221215.51999999984</v>
      </c>
      <c r="F14" s="140">
        <v>268334.65999999992</v>
      </c>
      <c r="G14" s="247">
        <f>E14/E11</f>
        <v>0.16614283772726715</v>
      </c>
      <c r="H14" s="215">
        <f>F14/F11</f>
        <v>0.197671151179207</v>
      </c>
      <c r="I14" s="186">
        <f t="shared" si="0"/>
        <v>0.21300105887688217</v>
      </c>
      <c r="K14" s="19">
        <v>22669.740999999998</v>
      </c>
      <c r="L14" s="140">
        <v>25540.913999999982</v>
      </c>
      <c r="M14" s="247">
        <f>K14/K11</f>
        <v>7.2642016877660323E-2</v>
      </c>
      <c r="N14" s="215">
        <f>L14/L11</f>
        <v>7.9782142445461557E-2</v>
      </c>
      <c r="O14" s="209">
        <f t="shared" si="1"/>
        <v>0.12665221892036546</v>
      </c>
      <c r="Q14" s="189">
        <f t="shared" si="2"/>
        <v>1.0247807658341519</v>
      </c>
      <c r="R14" s="190">
        <f t="shared" si="3"/>
        <v>0.9518305984027553</v>
      </c>
      <c r="S14" s="182">
        <f t="shared" si="4"/>
        <v>-7.1186120840213626E-2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2156507.840000005</v>
      </c>
      <c r="F15" s="145">
        <v>2173482.6500000013</v>
      </c>
      <c r="G15" s="243">
        <f>G7+G11</f>
        <v>0.99999999999999989</v>
      </c>
      <c r="H15" s="244">
        <f>H7+H11</f>
        <v>1</v>
      </c>
      <c r="I15" s="164">
        <f t="shared" si="0"/>
        <v>7.8714344020174264E-3</v>
      </c>
      <c r="J15" s="1"/>
      <c r="K15" s="17">
        <v>482938.80099999992</v>
      </c>
      <c r="L15" s="145">
        <v>489139.85299999948</v>
      </c>
      <c r="M15" s="243">
        <f>M7+M11</f>
        <v>1</v>
      </c>
      <c r="N15" s="244">
        <f>N7+N11</f>
        <v>1</v>
      </c>
      <c r="O15" s="164">
        <f t="shared" si="1"/>
        <v>1.2840243913223201E-2</v>
      </c>
      <c r="Q15" s="191">
        <f t="shared" si="2"/>
        <v>2.2394483898560686</v>
      </c>
      <c r="R15" s="192">
        <f t="shared" si="3"/>
        <v>2.2504888778385195</v>
      </c>
      <c r="S15" s="57">
        <f t="shared" si="4"/>
        <v>4.9300033135215105E-3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1543781.6600000048</v>
      </c>
      <c r="F16" s="181">
        <f t="shared" ref="F16:F17" si="5">F8+F12</f>
        <v>1505529.6800000016</v>
      </c>
      <c r="G16" s="245">
        <f>E16/E15</f>
        <v>0.71587110946928034</v>
      </c>
      <c r="H16" s="246">
        <f>F16/F15</f>
        <v>0.69268079043557151</v>
      </c>
      <c r="I16" s="207">
        <f t="shared" si="0"/>
        <v>-2.4778102364555309E-2</v>
      </c>
      <c r="J16" s="3"/>
      <c r="K16" s="180">
        <f t="shared" ref="K16:L18" si="6">K8+K12</f>
        <v>415316.67599999998</v>
      </c>
      <c r="L16" s="181">
        <f t="shared" si="6"/>
        <v>418297.46299999952</v>
      </c>
      <c r="M16" s="250">
        <f>K16/K15</f>
        <v>0.85997785876807209</v>
      </c>
      <c r="N16" s="246">
        <f>L16/L15</f>
        <v>0.85516945804863698</v>
      </c>
      <c r="O16" s="207">
        <f t="shared" si="1"/>
        <v>7.1771425811939845E-3</v>
      </c>
      <c r="P16" s="3"/>
      <c r="Q16" s="189">
        <f t="shared" si="2"/>
        <v>2.6902552787160245</v>
      </c>
      <c r="R16" s="190">
        <f t="shared" si="3"/>
        <v>2.7784072845378849</v>
      </c>
      <c r="S16" s="182">
        <f t="shared" si="4"/>
        <v>3.2767152812328115E-2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302670.32999999996</v>
      </c>
      <c r="F17" s="140">
        <f t="shared" si="5"/>
        <v>274899.7799999998</v>
      </c>
      <c r="G17" s="248">
        <f>E17/E15</f>
        <v>0.14035206568041009</v>
      </c>
      <c r="H17" s="215">
        <f>F17/F15</f>
        <v>0.1264789392268669</v>
      </c>
      <c r="I17" s="182">
        <f t="shared" si="0"/>
        <v>-9.1751807981972217E-2</v>
      </c>
      <c r="K17" s="19">
        <f t="shared" si="6"/>
        <v>39084.23799999999</v>
      </c>
      <c r="L17" s="140">
        <f t="shared" si="6"/>
        <v>37565.997000000018</v>
      </c>
      <c r="M17" s="247">
        <f>K17/K15</f>
        <v>8.0930001729142484E-2</v>
      </c>
      <c r="N17" s="215">
        <f>L17/L15</f>
        <v>7.6800115078744277E-2</v>
      </c>
      <c r="O17" s="182">
        <f t="shared" si="1"/>
        <v>-3.8845352441052403E-2</v>
      </c>
      <c r="Q17" s="189">
        <f t="shared" si="2"/>
        <v>1.2913138198911005</v>
      </c>
      <c r="R17" s="190">
        <f t="shared" si="3"/>
        <v>1.3665342693253535</v>
      </c>
      <c r="S17" s="182">
        <f t="shared" si="4"/>
        <v>5.8251099210412313E-2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310055.8499999998</v>
      </c>
      <c r="F18" s="142">
        <f>F10+F14</f>
        <v>393053.18999999994</v>
      </c>
      <c r="G18" s="249">
        <f>E18/E15</f>
        <v>0.14377682485030943</v>
      </c>
      <c r="H18" s="221">
        <f>F18/F15</f>
        <v>0.18084027033756156</v>
      </c>
      <c r="I18" s="208">
        <f t="shared" si="0"/>
        <v>0.26768512834058827</v>
      </c>
      <c r="K18" s="21">
        <f t="shared" si="6"/>
        <v>28537.886999999999</v>
      </c>
      <c r="L18" s="142">
        <f t="shared" si="6"/>
        <v>33276.392999999982</v>
      </c>
      <c r="M18" s="249">
        <f>K18/K15</f>
        <v>5.9092139502785579E-2</v>
      </c>
      <c r="N18" s="221">
        <f>L18/L15</f>
        <v>6.8030426872618815E-2</v>
      </c>
      <c r="O18" s="208">
        <f t="shared" si="1"/>
        <v>0.16604263658342971</v>
      </c>
      <c r="Q18" s="193">
        <f t="shared" si="2"/>
        <v>0.92041117753462853</v>
      </c>
      <c r="R18" s="194">
        <f t="shared" si="3"/>
        <v>0.84661297367921096</v>
      </c>
      <c r="S18" s="186">
        <f t="shared" si="4"/>
        <v>-8.0179604134198029E-2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3" id="{F3E484C1-802D-4598-839B-71A17A749F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4" id="{79E16714-05A7-47AD-8277-E178561D37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" id="{6585B2EE-F035-4D35-881D-9C1617E684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lha9">
    <pageSetUpPr fitToPage="1"/>
  </sheetPr>
  <dimension ref="A1:P96"/>
  <sheetViews>
    <sheetView showGridLines="0" topLeftCell="A85" workbookViewId="0">
      <selection activeCell="H96" sqref="H96:I96"/>
    </sheetView>
  </sheetViews>
  <sheetFormatPr defaultRowHeight="15" x14ac:dyDescent="0.25"/>
  <cols>
    <col min="1" max="1" width="32.85546875" customWidth="1"/>
    <col min="2" max="2" width="9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133</v>
      </c>
    </row>
    <row r="3" spans="1:16" ht="8.25" customHeight="1" thickBot="1" x14ac:dyDescent="0.3"/>
    <row r="4" spans="1:16" x14ac:dyDescent="0.25">
      <c r="A4" s="357" t="s">
        <v>3</v>
      </c>
      <c r="B4" s="351" t="s">
        <v>1</v>
      </c>
      <c r="C4" s="344"/>
      <c r="D4" s="351" t="s">
        <v>104</v>
      </c>
      <c r="E4" s="344"/>
      <c r="F4" s="130" t="s">
        <v>0</v>
      </c>
      <c r="H4" s="360" t="s">
        <v>19</v>
      </c>
      <c r="I4" s="361"/>
      <c r="J4" s="351" t="s">
        <v>104</v>
      </c>
      <c r="K4" s="349"/>
      <c r="L4" s="130" t="s">
        <v>0</v>
      </c>
      <c r="N4" s="343" t="s">
        <v>22</v>
      </c>
      <c r="O4" s="344"/>
      <c r="P4" s="130" t="s">
        <v>0</v>
      </c>
    </row>
    <row r="5" spans="1:16" x14ac:dyDescent="0.25">
      <c r="A5" s="358"/>
      <c r="B5" s="352" t="s">
        <v>154</v>
      </c>
      <c r="C5" s="346"/>
      <c r="D5" s="352" t="str">
        <f>B5</f>
        <v>jan-out</v>
      </c>
      <c r="E5" s="346"/>
      <c r="F5" s="131" t="s">
        <v>151</v>
      </c>
      <c r="H5" s="341" t="str">
        <f>B5</f>
        <v>jan-out</v>
      </c>
      <c r="I5" s="346"/>
      <c r="J5" s="352" t="str">
        <f>B5</f>
        <v>jan-out</v>
      </c>
      <c r="K5" s="342"/>
      <c r="L5" s="131" t="str">
        <f>F5</f>
        <v>2023/2022</v>
      </c>
      <c r="N5" s="341" t="str">
        <f>B5</f>
        <v>jan-out</v>
      </c>
      <c r="O5" s="342"/>
      <c r="P5" s="131" t="str">
        <f>F5</f>
        <v>2023/2022</v>
      </c>
    </row>
    <row r="6" spans="1:16" ht="19.5" customHeight="1" thickBot="1" x14ac:dyDescent="0.3">
      <c r="A6" s="359"/>
      <c r="B6" s="99">
        <v>2022</v>
      </c>
      <c r="C6" s="134"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161</v>
      </c>
      <c r="B7" s="39">
        <v>191899.04000000007</v>
      </c>
      <c r="C7" s="147">
        <v>209642.50000000015</v>
      </c>
      <c r="D7" s="247">
        <f>B7/$B$33</f>
        <v>8.8986015464706164E-2</v>
      </c>
      <c r="E7" s="246">
        <f>C7/$C$33</f>
        <v>9.6454646187306856E-2</v>
      </c>
      <c r="F7" s="52">
        <f>(C7-B7)/B7</f>
        <v>9.2462474017587962E-2</v>
      </c>
      <c r="H7" s="39">
        <v>53956.171000000002</v>
      </c>
      <c r="I7" s="147">
        <v>61154.15100000002</v>
      </c>
      <c r="J7" s="247">
        <f>H7/$H$33</f>
        <v>0.11172465514942133</v>
      </c>
      <c r="K7" s="246">
        <f>I7/$I$33</f>
        <v>0.12502385692952328</v>
      </c>
      <c r="L7" s="52">
        <f>(I7-H7)/H7</f>
        <v>0.13340420320040905</v>
      </c>
      <c r="N7" s="27">
        <f t="shared" ref="N7:N33" si="0">(H7/B7)*10</f>
        <v>2.8116957229176331</v>
      </c>
      <c r="O7" s="151">
        <f t="shared" ref="O7:O33" si="1">(I7/C7)*10</f>
        <v>2.9170683902357575</v>
      </c>
      <c r="P7" s="61">
        <f>(O7-N7)/N7</f>
        <v>3.7476554258432167E-2</v>
      </c>
    </row>
    <row r="8" spans="1:16" ht="20.100000000000001" customHeight="1" x14ac:dyDescent="0.25">
      <c r="A8" s="8" t="s">
        <v>159</v>
      </c>
      <c r="B8" s="19">
        <v>180773.06999999995</v>
      </c>
      <c r="C8" s="140">
        <v>169593.36000000004</v>
      </c>
      <c r="D8" s="247">
        <f t="shared" ref="D8:D32" si="2">B8/$B$33</f>
        <v>8.3826762252809592E-2</v>
      </c>
      <c r="E8" s="215">
        <f t="shared" ref="E8:E32" si="3">C8/$C$33</f>
        <v>7.8028393739420929E-2</v>
      </c>
      <c r="F8" s="52">
        <f t="shared" ref="F8:F33" si="4">(C8-B8)/B8</f>
        <v>-6.1843890796344322E-2</v>
      </c>
      <c r="H8" s="19">
        <v>55097.873999999996</v>
      </c>
      <c r="I8" s="140">
        <v>53017.125000000007</v>
      </c>
      <c r="J8" s="247">
        <f t="shared" ref="J8:J32" si="5">H8/$H$33</f>
        <v>0.11408872901889697</v>
      </c>
      <c r="K8" s="215">
        <f t="shared" ref="K8:K32" si="6">I8/$I$33</f>
        <v>0.10838847964408255</v>
      </c>
      <c r="L8" s="52">
        <f t="shared" ref="L8:L33" si="7">(I8-H8)/H8</f>
        <v>-3.7764596869926219E-2</v>
      </c>
      <c r="N8" s="27">
        <f t="shared" si="0"/>
        <v>3.0479027656055191</v>
      </c>
      <c r="O8" s="152">
        <f t="shared" si="1"/>
        <v>3.1261321197952556</v>
      </c>
      <c r="P8" s="52">
        <f t="shared" ref="P8:P71" si="8">(O8-N8)/N8</f>
        <v>2.5666617410675469E-2</v>
      </c>
    </row>
    <row r="9" spans="1:16" ht="20.100000000000001" customHeight="1" x14ac:dyDescent="0.25">
      <c r="A9" s="8" t="s">
        <v>160</v>
      </c>
      <c r="B9" s="19">
        <v>142515.54000000004</v>
      </c>
      <c r="C9" s="140">
        <v>135054.53</v>
      </c>
      <c r="D9" s="247">
        <f t="shared" si="2"/>
        <v>6.6086261017256509E-2</v>
      </c>
      <c r="E9" s="215">
        <f t="shared" si="3"/>
        <v>6.2137385821782368E-2</v>
      </c>
      <c r="F9" s="52">
        <f t="shared" si="4"/>
        <v>-5.2352255761021121E-2</v>
      </c>
      <c r="H9" s="19">
        <v>36837.360999999997</v>
      </c>
      <c r="I9" s="140">
        <v>37381.503999999972</v>
      </c>
      <c r="J9" s="247">
        <f t="shared" si="5"/>
        <v>7.6277492973690478E-2</v>
      </c>
      <c r="K9" s="215">
        <f t="shared" si="6"/>
        <v>7.6422936652434229E-2</v>
      </c>
      <c r="L9" s="52">
        <f t="shared" si="7"/>
        <v>1.4771497882271604E-2</v>
      </c>
      <c r="N9" s="27">
        <f t="shared" si="0"/>
        <v>2.5847960860969961</v>
      </c>
      <c r="O9" s="152">
        <f t="shared" si="1"/>
        <v>2.7678822768847495</v>
      </c>
      <c r="P9" s="52">
        <f t="shared" si="8"/>
        <v>7.0831966889972703E-2</v>
      </c>
    </row>
    <row r="10" spans="1:16" ht="20.100000000000001" customHeight="1" x14ac:dyDescent="0.25">
      <c r="A10" s="8" t="s">
        <v>165</v>
      </c>
      <c r="B10" s="19">
        <v>265393.21000000008</v>
      </c>
      <c r="C10" s="140">
        <v>297348.24000000005</v>
      </c>
      <c r="D10" s="247">
        <f t="shared" si="2"/>
        <v>0.12306619297985029</v>
      </c>
      <c r="E10" s="215">
        <f t="shared" si="3"/>
        <v>0.13680727564123873</v>
      </c>
      <c r="F10" s="52">
        <f t="shared" si="4"/>
        <v>0.12040635855001701</v>
      </c>
      <c r="H10" s="19">
        <v>35821.939999999988</v>
      </c>
      <c r="I10" s="140">
        <v>35999.089000000029</v>
      </c>
      <c r="J10" s="247">
        <f t="shared" si="5"/>
        <v>7.4174905652279521E-2</v>
      </c>
      <c r="K10" s="215">
        <f t="shared" si="6"/>
        <v>7.3596720404624325E-2</v>
      </c>
      <c r="L10" s="52">
        <f t="shared" si="7"/>
        <v>4.9452653876378922E-3</v>
      </c>
      <c r="N10" s="27">
        <f t="shared" si="0"/>
        <v>1.3497685189459059</v>
      </c>
      <c r="O10" s="152">
        <f t="shared" si="1"/>
        <v>1.2106709964047551</v>
      </c>
      <c r="P10" s="52">
        <f t="shared" si="8"/>
        <v>-0.1030528720952673</v>
      </c>
    </row>
    <row r="11" spans="1:16" ht="20.100000000000001" customHeight="1" x14ac:dyDescent="0.25">
      <c r="A11" s="8" t="s">
        <v>162</v>
      </c>
      <c r="B11" s="19">
        <v>96600.280000000057</v>
      </c>
      <c r="C11" s="140">
        <v>92700.92</v>
      </c>
      <c r="D11" s="247">
        <f t="shared" si="2"/>
        <v>4.4794773386958829E-2</v>
      </c>
      <c r="E11" s="215">
        <f t="shared" si="3"/>
        <v>4.2650867261351262E-2</v>
      </c>
      <c r="F11" s="52">
        <f t="shared" si="4"/>
        <v>-4.0365928545963395E-2</v>
      </c>
      <c r="H11" s="19">
        <v>34495.135000000009</v>
      </c>
      <c r="I11" s="140">
        <v>32356.686999999987</v>
      </c>
      <c r="J11" s="247">
        <f t="shared" si="5"/>
        <v>7.1427549264156176E-2</v>
      </c>
      <c r="K11" s="215">
        <f t="shared" si="6"/>
        <v>6.6150175254683252E-2</v>
      </c>
      <c r="L11" s="52">
        <f t="shared" si="7"/>
        <v>-6.1992741875050543E-2</v>
      </c>
      <c r="N11" s="27">
        <f t="shared" si="0"/>
        <v>3.5709145977630694</v>
      </c>
      <c r="O11" s="152">
        <f t="shared" si="1"/>
        <v>3.4904386062187935</v>
      </c>
      <c r="P11" s="52">
        <f t="shared" si="8"/>
        <v>-2.2536520922311752E-2</v>
      </c>
    </row>
    <row r="12" spans="1:16" ht="20.100000000000001" customHeight="1" x14ac:dyDescent="0.25">
      <c r="A12" s="8" t="s">
        <v>167</v>
      </c>
      <c r="B12" s="19">
        <v>105791.89000000001</v>
      </c>
      <c r="C12" s="140">
        <v>119068.65000000001</v>
      </c>
      <c r="D12" s="247">
        <f t="shared" si="2"/>
        <v>4.9057039366015021E-2</v>
      </c>
      <c r="E12" s="215">
        <f t="shared" si="3"/>
        <v>5.4782424879260015E-2</v>
      </c>
      <c r="F12" s="52">
        <f t="shared" si="4"/>
        <v>0.12549884494926777</v>
      </c>
      <c r="H12" s="19">
        <v>23254.445000000003</v>
      </c>
      <c r="I12" s="140">
        <v>26586.345999999998</v>
      </c>
      <c r="J12" s="247">
        <f t="shared" si="5"/>
        <v>4.8151950002460059E-2</v>
      </c>
      <c r="K12" s="215">
        <f t="shared" si="6"/>
        <v>5.4353260804533156E-2</v>
      </c>
      <c r="L12" s="52">
        <f t="shared" si="7"/>
        <v>0.14328017718762989</v>
      </c>
      <c r="N12" s="27">
        <f t="shared" si="0"/>
        <v>2.1981311610937286</v>
      </c>
      <c r="O12" s="152">
        <f t="shared" si="1"/>
        <v>2.2328586071984518</v>
      </c>
      <c r="P12" s="52">
        <f t="shared" si="8"/>
        <v>1.5798623266613313E-2</v>
      </c>
    </row>
    <row r="13" spans="1:16" ht="20.100000000000001" customHeight="1" x14ac:dyDescent="0.25">
      <c r="A13" s="8" t="s">
        <v>163</v>
      </c>
      <c r="B13" s="19">
        <v>139027.36999999997</v>
      </c>
      <c r="C13" s="140">
        <v>132545.42000000004</v>
      </c>
      <c r="D13" s="247">
        <f t="shared" si="2"/>
        <v>6.4468752406668731E-2</v>
      </c>
      <c r="E13" s="215">
        <f t="shared" si="3"/>
        <v>6.0982966668724048E-2</v>
      </c>
      <c r="F13" s="52">
        <f t="shared" si="4"/>
        <v>-4.6623553333418638E-2</v>
      </c>
      <c r="H13" s="19">
        <v>26494.069</v>
      </c>
      <c r="I13" s="140">
        <v>25649.645000000004</v>
      </c>
      <c r="J13" s="247">
        <f t="shared" si="5"/>
        <v>5.486009603109112E-2</v>
      </c>
      <c r="K13" s="215">
        <f t="shared" si="6"/>
        <v>5.2438264522273584E-2</v>
      </c>
      <c r="L13" s="52">
        <f t="shared" si="7"/>
        <v>-3.1872189960703866E-2</v>
      </c>
      <c r="N13" s="27">
        <f t="shared" si="0"/>
        <v>1.9056728901654405</v>
      </c>
      <c r="O13" s="152">
        <f t="shared" si="1"/>
        <v>1.9351589062828423</v>
      </c>
      <c r="P13" s="52">
        <f t="shared" si="8"/>
        <v>1.5472758346707622E-2</v>
      </c>
    </row>
    <row r="14" spans="1:16" ht="20.100000000000001" customHeight="1" x14ac:dyDescent="0.25">
      <c r="A14" s="8" t="s">
        <v>158</v>
      </c>
      <c r="B14" s="19">
        <v>162734.73999999996</v>
      </c>
      <c r="C14" s="140">
        <v>131997.22999999992</v>
      </c>
      <c r="D14" s="247">
        <f t="shared" si="2"/>
        <v>7.5462160156116093E-2</v>
      </c>
      <c r="E14" s="215">
        <f t="shared" si="3"/>
        <v>6.0730749334483948E-2</v>
      </c>
      <c r="F14" s="52">
        <f t="shared" si="4"/>
        <v>-0.18888105883230616</v>
      </c>
      <c r="H14" s="19">
        <v>27113.876000000015</v>
      </c>
      <c r="I14" s="140">
        <v>24001.26200000001</v>
      </c>
      <c r="J14" s="247">
        <f t="shared" si="5"/>
        <v>5.6143502952872119E-2</v>
      </c>
      <c r="K14" s="215">
        <f t="shared" si="6"/>
        <v>4.9068301944311256E-2</v>
      </c>
      <c r="L14" s="52">
        <f t="shared" si="7"/>
        <v>-0.11479782529063728</v>
      </c>
      <c r="N14" s="27">
        <f t="shared" si="0"/>
        <v>1.6661393873244288</v>
      </c>
      <c r="O14" s="152">
        <f t="shared" si="1"/>
        <v>1.8183155813193976</v>
      </c>
      <c r="P14" s="52">
        <f t="shared" si="8"/>
        <v>9.1334611709372709E-2</v>
      </c>
    </row>
    <row r="15" spans="1:16" ht="20.100000000000001" customHeight="1" x14ac:dyDescent="0.25">
      <c r="A15" s="8" t="s">
        <v>168</v>
      </c>
      <c r="B15" s="19">
        <v>70711.749999999971</v>
      </c>
      <c r="C15" s="140">
        <v>71041.690000000017</v>
      </c>
      <c r="D15" s="247">
        <f t="shared" si="2"/>
        <v>3.2789934118672148E-2</v>
      </c>
      <c r="E15" s="215">
        <f t="shared" si="3"/>
        <v>3.268564853738308E-2</v>
      </c>
      <c r="F15" s="52">
        <f t="shared" si="4"/>
        <v>4.6659854974604098E-3</v>
      </c>
      <c r="H15" s="19">
        <v>22403.091000000011</v>
      </c>
      <c r="I15" s="140">
        <v>23374.52099999999</v>
      </c>
      <c r="J15" s="247">
        <f t="shared" si="5"/>
        <v>4.6389088956221632E-2</v>
      </c>
      <c r="K15" s="215">
        <f t="shared" si="6"/>
        <v>4.7786989460456009E-2</v>
      </c>
      <c r="L15" s="52">
        <f t="shared" si="7"/>
        <v>4.336142722448335E-2</v>
      </c>
      <c r="N15" s="27">
        <f t="shared" si="0"/>
        <v>3.1682274869452423</v>
      </c>
      <c r="O15" s="152">
        <f t="shared" si="1"/>
        <v>3.290254074755258</v>
      </c>
      <c r="P15" s="52">
        <f t="shared" si="8"/>
        <v>3.851572789922101E-2</v>
      </c>
    </row>
    <row r="16" spans="1:16" ht="20.100000000000001" customHeight="1" x14ac:dyDescent="0.25">
      <c r="A16" s="8" t="s">
        <v>169</v>
      </c>
      <c r="B16" s="19">
        <v>85952.229999999981</v>
      </c>
      <c r="C16" s="140">
        <v>77533.189999999944</v>
      </c>
      <c r="D16" s="247">
        <f t="shared" si="2"/>
        <v>3.9857137732455444E-2</v>
      </c>
      <c r="E16" s="215">
        <f t="shared" si="3"/>
        <v>3.5672329843534724E-2</v>
      </c>
      <c r="F16" s="52">
        <f t="shared" si="4"/>
        <v>-9.7950221884877675E-2</v>
      </c>
      <c r="H16" s="19">
        <v>19726.148000000005</v>
      </c>
      <c r="I16" s="140">
        <v>18190.44400000001</v>
      </c>
      <c r="J16" s="247">
        <f t="shared" si="5"/>
        <v>4.0846061569610778E-2</v>
      </c>
      <c r="K16" s="215">
        <f t="shared" si="6"/>
        <v>3.7188636109763112E-2</v>
      </c>
      <c r="L16" s="52">
        <f t="shared" si="7"/>
        <v>-7.7851185137615006E-2</v>
      </c>
      <c r="N16" s="27">
        <f t="shared" si="0"/>
        <v>2.2950129391639997</v>
      </c>
      <c r="O16" s="152">
        <f t="shared" si="1"/>
        <v>2.3461493071547839</v>
      </c>
      <c r="P16" s="52">
        <f t="shared" si="8"/>
        <v>2.2281516203307983E-2</v>
      </c>
    </row>
    <row r="17" spans="1:16" ht="20.100000000000001" customHeight="1" x14ac:dyDescent="0.25">
      <c r="A17" s="8" t="s">
        <v>164</v>
      </c>
      <c r="B17" s="19">
        <v>36842.68</v>
      </c>
      <c r="C17" s="140">
        <v>81073.14999999998</v>
      </c>
      <c r="D17" s="247">
        <f t="shared" si="2"/>
        <v>1.7084417369890019E-2</v>
      </c>
      <c r="E17" s="215">
        <f t="shared" si="3"/>
        <v>3.7301033895991743E-2</v>
      </c>
      <c r="F17" s="52">
        <f t="shared" si="4"/>
        <v>1.2005226004188614</v>
      </c>
      <c r="H17" s="19">
        <v>9017.7240000000093</v>
      </c>
      <c r="I17" s="140">
        <v>13911.482000000004</v>
      </c>
      <c r="J17" s="247">
        <f t="shared" si="5"/>
        <v>1.8672601955625451E-2</v>
      </c>
      <c r="K17" s="215">
        <f t="shared" si="6"/>
        <v>2.8440704462492469E-2</v>
      </c>
      <c r="L17" s="52">
        <f t="shared" si="7"/>
        <v>0.54268216680838643</v>
      </c>
      <c r="N17" s="27">
        <f t="shared" si="0"/>
        <v>2.4476297598328918</v>
      </c>
      <c r="O17" s="152">
        <f t="shared" si="1"/>
        <v>1.7159172919764443</v>
      </c>
      <c r="P17" s="52">
        <f t="shared" si="8"/>
        <v>-0.29894736526916721</v>
      </c>
    </row>
    <row r="18" spans="1:16" ht="20.100000000000001" customHeight="1" x14ac:dyDescent="0.25">
      <c r="A18" s="8" t="s">
        <v>171</v>
      </c>
      <c r="B18" s="19">
        <v>82237.640000000029</v>
      </c>
      <c r="C18" s="140">
        <v>77035.939999999988</v>
      </c>
      <c r="D18" s="247">
        <f t="shared" si="2"/>
        <v>3.8134635300004306E-2</v>
      </c>
      <c r="E18" s="215">
        <f t="shared" si="3"/>
        <v>3.5443549549383321E-2</v>
      </c>
      <c r="F18" s="52">
        <f t="shared" si="4"/>
        <v>-6.3252058303229997E-2</v>
      </c>
      <c r="H18" s="19">
        <v>12170.191999999995</v>
      </c>
      <c r="I18" s="140">
        <v>12108.205000000004</v>
      </c>
      <c r="J18" s="247">
        <f t="shared" si="5"/>
        <v>2.5200277912645907E-2</v>
      </c>
      <c r="K18" s="215">
        <f t="shared" si="6"/>
        <v>2.4754075804164763E-2</v>
      </c>
      <c r="L18" s="52">
        <f t="shared" si="7"/>
        <v>-5.0933461033311487E-3</v>
      </c>
      <c r="N18" s="27">
        <f t="shared" si="0"/>
        <v>1.4798809888026931</v>
      </c>
      <c r="O18" s="152">
        <f t="shared" si="1"/>
        <v>1.5717605315129544</v>
      </c>
      <c r="P18" s="52">
        <f t="shared" si="8"/>
        <v>6.2085764602325851E-2</v>
      </c>
    </row>
    <row r="19" spans="1:16" ht="20.100000000000001" customHeight="1" x14ac:dyDescent="0.25">
      <c r="A19" s="8" t="s">
        <v>172</v>
      </c>
      <c r="B19" s="19">
        <v>31572.87000000001</v>
      </c>
      <c r="C19" s="140">
        <v>33684.999999999985</v>
      </c>
      <c r="D19" s="247">
        <f t="shared" si="2"/>
        <v>1.4640739724832168E-2</v>
      </c>
      <c r="E19" s="215">
        <f t="shared" si="3"/>
        <v>1.5498168342866679E-2</v>
      </c>
      <c r="F19" s="52">
        <f t="shared" si="4"/>
        <v>6.6896990992582395E-2</v>
      </c>
      <c r="H19" s="19">
        <v>8298.4880000000012</v>
      </c>
      <c r="I19" s="140">
        <v>9420.0160000000033</v>
      </c>
      <c r="J19" s="247">
        <f t="shared" si="5"/>
        <v>1.7183311804345996E-2</v>
      </c>
      <c r="K19" s="215">
        <f t="shared" si="6"/>
        <v>1.925832855823344E-2</v>
      </c>
      <c r="L19" s="52">
        <f t="shared" si="7"/>
        <v>0.13514847524030907</v>
      </c>
      <c r="N19" s="27">
        <f t="shared" si="0"/>
        <v>2.6283603612848623</v>
      </c>
      <c r="O19" s="152">
        <f t="shared" si="1"/>
        <v>2.7965017069912443</v>
      </c>
      <c r="P19" s="52">
        <f t="shared" si="8"/>
        <v>6.3971953078833882E-2</v>
      </c>
    </row>
    <row r="20" spans="1:16" ht="20.100000000000001" customHeight="1" x14ac:dyDescent="0.25">
      <c r="A20" s="8" t="s">
        <v>166</v>
      </c>
      <c r="B20" s="19">
        <v>51984.439999999973</v>
      </c>
      <c r="C20" s="140">
        <v>33464.530000000021</v>
      </c>
      <c r="D20" s="247">
        <f t="shared" si="2"/>
        <v>2.4105843269273706E-2</v>
      </c>
      <c r="E20" s="215">
        <f t="shared" si="3"/>
        <v>1.5396732060410059E-2</v>
      </c>
      <c r="F20" s="52">
        <f t="shared" si="4"/>
        <v>-0.35625871895513278</v>
      </c>
      <c r="H20" s="19">
        <v>14193.264000000001</v>
      </c>
      <c r="I20" s="140">
        <v>9141.9060000000045</v>
      </c>
      <c r="J20" s="247">
        <f t="shared" si="5"/>
        <v>2.9389363560373777E-2</v>
      </c>
      <c r="K20" s="215">
        <f t="shared" si="6"/>
        <v>1.8689759061607292E-2</v>
      </c>
      <c r="L20" s="52">
        <f t="shared" si="7"/>
        <v>-0.35589826272519104</v>
      </c>
      <c r="N20" s="27">
        <f t="shared" si="0"/>
        <v>2.7302908331800841</v>
      </c>
      <c r="O20" s="152">
        <f t="shared" si="1"/>
        <v>2.7318196311138987</v>
      </c>
      <c r="P20" s="52">
        <f t="shared" si="8"/>
        <v>5.5993959150274725E-4</v>
      </c>
    </row>
    <row r="21" spans="1:16" ht="20.100000000000001" customHeight="1" x14ac:dyDescent="0.25">
      <c r="A21" s="8" t="s">
        <v>174</v>
      </c>
      <c r="B21" s="19">
        <v>25186.13</v>
      </c>
      <c r="C21" s="140">
        <v>44488.399999999987</v>
      </c>
      <c r="D21" s="247">
        <f t="shared" si="2"/>
        <v>1.167912749160235E-2</v>
      </c>
      <c r="E21" s="215">
        <f t="shared" si="3"/>
        <v>2.0468716416944935E-2</v>
      </c>
      <c r="F21" s="52">
        <f t="shared" si="4"/>
        <v>0.76638491106017415</v>
      </c>
      <c r="H21" s="19">
        <v>5137.1809999999996</v>
      </c>
      <c r="I21" s="140">
        <v>8806.2019999999993</v>
      </c>
      <c r="J21" s="247">
        <f t="shared" si="5"/>
        <v>1.0637333321246226E-2</v>
      </c>
      <c r="K21" s="215">
        <f t="shared" si="6"/>
        <v>1.8003444098839364E-2</v>
      </c>
      <c r="L21" s="52">
        <f t="shared" si="7"/>
        <v>0.71420901852591923</v>
      </c>
      <c r="N21" s="27">
        <f t="shared" si="0"/>
        <v>2.0396865258775363</v>
      </c>
      <c r="O21" s="152">
        <f t="shared" si="1"/>
        <v>1.9794377860296173</v>
      </c>
      <c r="P21" s="52">
        <f t="shared" si="8"/>
        <v>-2.9538234960883578E-2</v>
      </c>
    </row>
    <row r="22" spans="1:16" ht="20.100000000000001" customHeight="1" x14ac:dyDescent="0.25">
      <c r="A22" s="8" t="s">
        <v>175</v>
      </c>
      <c r="B22" s="19">
        <v>34972.330000000009</v>
      </c>
      <c r="C22" s="140">
        <v>38688.570000000029</v>
      </c>
      <c r="D22" s="247">
        <f t="shared" si="2"/>
        <v>1.6217112384808215E-2</v>
      </c>
      <c r="E22" s="215">
        <f t="shared" si="3"/>
        <v>1.7800266314525227E-2</v>
      </c>
      <c r="F22" s="52">
        <f t="shared" si="4"/>
        <v>0.1062622936475785</v>
      </c>
      <c r="H22" s="19">
        <v>7735.7150000000011</v>
      </c>
      <c r="I22" s="140">
        <v>8703.4120000000039</v>
      </c>
      <c r="J22" s="247">
        <f t="shared" si="5"/>
        <v>1.6018002661997752E-2</v>
      </c>
      <c r="K22" s="215">
        <f t="shared" si="6"/>
        <v>1.7793299700729983E-2</v>
      </c>
      <c r="L22" s="52">
        <f t="shared" si="7"/>
        <v>0.12509470682412716</v>
      </c>
      <c r="N22" s="27">
        <f t="shared" si="0"/>
        <v>2.2119529925515398</v>
      </c>
      <c r="O22" s="152">
        <f t="shared" si="1"/>
        <v>2.2496080883837259</v>
      </c>
      <c r="P22" s="52">
        <f t="shared" si="8"/>
        <v>1.7023461149031988E-2</v>
      </c>
    </row>
    <row r="23" spans="1:16" ht="20.100000000000001" customHeight="1" x14ac:dyDescent="0.25">
      <c r="A23" s="8" t="s">
        <v>176</v>
      </c>
      <c r="B23" s="19">
        <v>34354.99</v>
      </c>
      <c r="C23" s="140">
        <v>31177.829999999984</v>
      </c>
      <c r="D23" s="247">
        <f t="shared" si="2"/>
        <v>1.5930844007504281E-2</v>
      </c>
      <c r="E23" s="215">
        <f t="shared" si="3"/>
        <v>1.4344641766521568E-2</v>
      </c>
      <c r="F23" s="52">
        <f t="shared" si="4"/>
        <v>-9.2480306354332062E-2</v>
      </c>
      <c r="H23" s="19">
        <v>7760.9229999999989</v>
      </c>
      <c r="I23" s="140">
        <v>7110.5410000000011</v>
      </c>
      <c r="J23" s="247">
        <f t="shared" si="5"/>
        <v>1.6070199751872908E-2</v>
      </c>
      <c r="K23" s="215">
        <f t="shared" si="6"/>
        <v>1.4536826137534134E-2</v>
      </c>
      <c r="L23" s="52">
        <f t="shared" si="7"/>
        <v>-8.3802145698391534E-2</v>
      </c>
      <c r="N23" s="27">
        <f t="shared" si="0"/>
        <v>2.2590380611375522</v>
      </c>
      <c r="O23" s="152">
        <f t="shared" si="1"/>
        <v>2.28064012152225</v>
      </c>
      <c r="P23" s="52">
        <f t="shared" si="8"/>
        <v>9.5625039508276197E-3</v>
      </c>
    </row>
    <row r="24" spans="1:16" ht="20.100000000000001" customHeight="1" x14ac:dyDescent="0.25">
      <c r="A24" s="8" t="s">
        <v>177</v>
      </c>
      <c r="B24" s="19">
        <v>86765.590000000011</v>
      </c>
      <c r="C24" s="140">
        <v>86554.709999999963</v>
      </c>
      <c r="D24" s="247">
        <f t="shared" si="2"/>
        <v>4.0234303066572677E-2</v>
      </c>
      <c r="E24" s="215">
        <f t="shared" si="3"/>
        <v>3.9823050807421878E-2</v>
      </c>
      <c r="F24" s="52">
        <f t="shared" si="4"/>
        <v>-2.4304565899920497E-3</v>
      </c>
      <c r="H24" s="19">
        <v>6168.6229999999987</v>
      </c>
      <c r="I24" s="140">
        <v>6565.1630000000023</v>
      </c>
      <c r="J24" s="247">
        <f t="shared" si="5"/>
        <v>1.2773094618255782E-2</v>
      </c>
      <c r="K24" s="215">
        <f t="shared" si="6"/>
        <v>1.3421852584152462E-2</v>
      </c>
      <c r="L24" s="52">
        <f t="shared" si="7"/>
        <v>6.428339031255495E-2</v>
      </c>
      <c r="N24" s="27">
        <f t="shared" si="0"/>
        <v>0.71095269449559417</v>
      </c>
      <c r="O24" s="152">
        <f t="shared" si="1"/>
        <v>0.75849864207274287</v>
      </c>
      <c r="P24" s="52">
        <f t="shared" si="8"/>
        <v>6.687638705818752E-2</v>
      </c>
    </row>
    <row r="25" spans="1:16" ht="20.100000000000001" customHeight="1" x14ac:dyDescent="0.25">
      <c r="A25" s="8" t="s">
        <v>170</v>
      </c>
      <c r="B25" s="19">
        <v>18448.770000000004</v>
      </c>
      <c r="C25" s="140">
        <v>28728.700000000004</v>
      </c>
      <c r="D25" s="247">
        <f t="shared" si="2"/>
        <v>8.5549283233767454E-3</v>
      </c>
      <c r="E25" s="215">
        <f t="shared" si="3"/>
        <v>1.3217818876999087E-2</v>
      </c>
      <c r="F25" s="52">
        <f t="shared" si="4"/>
        <v>0.5572149254394736</v>
      </c>
      <c r="H25" s="19">
        <v>4627.6580000000004</v>
      </c>
      <c r="I25" s="140">
        <v>5765.3259999999973</v>
      </c>
      <c r="J25" s="247">
        <f t="shared" si="5"/>
        <v>9.5822865970133578E-3</v>
      </c>
      <c r="K25" s="215">
        <f t="shared" si="6"/>
        <v>1.1786661758677023E-2</v>
      </c>
      <c r="L25" s="52">
        <f t="shared" si="7"/>
        <v>0.24584098479187461</v>
      </c>
      <c r="N25" s="27">
        <f t="shared" si="0"/>
        <v>2.5083829436867604</v>
      </c>
      <c r="O25" s="152">
        <f t="shared" si="1"/>
        <v>2.0068175726712303</v>
      </c>
      <c r="P25" s="52">
        <f t="shared" si="8"/>
        <v>-0.19995566158584283</v>
      </c>
    </row>
    <row r="26" spans="1:16" ht="20.100000000000001" customHeight="1" x14ac:dyDescent="0.25">
      <c r="A26" s="8" t="s">
        <v>179</v>
      </c>
      <c r="B26" s="19">
        <v>21258.090000000004</v>
      </c>
      <c r="C26" s="140">
        <v>15318.989999999998</v>
      </c>
      <c r="D26" s="247">
        <f t="shared" si="2"/>
        <v>9.8576455905673901E-3</v>
      </c>
      <c r="E26" s="215">
        <f t="shared" si="3"/>
        <v>7.0481307959831176E-3</v>
      </c>
      <c r="F26" s="52">
        <f t="shared" si="4"/>
        <v>-0.27938069694878537</v>
      </c>
      <c r="H26" s="19">
        <v>5736.6620000000003</v>
      </c>
      <c r="I26" s="140">
        <v>5411.0069999999987</v>
      </c>
      <c r="J26" s="247">
        <f t="shared" si="5"/>
        <v>1.1878652094471078E-2</v>
      </c>
      <c r="K26" s="215">
        <f t="shared" si="6"/>
        <v>1.1062290195356463E-2</v>
      </c>
      <c r="L26" s="52">
        <f t="shared" si="7"/>
        <v>-5.6767332640480048E-2</v>
      </c>
      <c r="N26" s="27">
        <f t="shared" si="0"/>
        <v>2.6985782824327109</v>
      </c>
      <c r="O26" s="152">
        <f t="shared" si="1"/>
        <v>3.5322217718008817</v>
      </c>
      <c r="P26" s="52">
        <f t="shared" si="8"/>
        <v>0.3089195132099925</v>
      </c>
    </row>
    <row r="27" spans="1:16" ht="20.100000000000001" customHeight="1" x14ac:dyDescent="0.25">
      <c r="A27" s="8" t="s">
        <v>178</v>
      </c>
      <c r="B27" s="19">
        <v>12908.280000000004</v>
      </c>
      <c r="C27" s="140">
        <v>12516.499999999998</v>
      </c>
      <c r="D27" s="247">
        <f t="shared" si="2"/>
        <v>5.9857329338529114E-3</v>
      </c>
      <c r="E27" s="215">
        <f t="shared" si="3"/>
        <v>5.758730119147717E-3</v>
      </c>
      <c r="F27" s="52">
        <f t="shared" si="4"/>
        <v>-3.0351061489215139E-2</v>
      </c>
      <c r="H27" s="19">
        <v>4578.6360000000004</v>
      </c>
      <c r="I27" s="140">
        <v>4481.2569999999996</v>
      </c>
      <c r="J27" s="247">
        <f t="shared" si="5"/>
        <v>9.4807789113635563E-3</v>
      </c>
      <c r="K27" s="215">
        <f t="shared" si="6"/>
        <v>9.1615045728036422E-3</v>
      </c>
      <c r="L27" s="52">
        <f t="shared" si="7"/>
        <v>-2.1268124393378465E-2</v>
      </c>
      <c r="N27" s="27">
        <f t="shared" si="0"/>
        <v>3.5470535191365533</v>
      </c>
      <c r="O27" s="152">
        <f t="shared" si="1"/>
        <v>3.5802796308872291</v>
      </c>
      <c r="P27" s="52">
        <f t="shared" si="8"/>
        <v>9.367242859860743E-3</v>
      </c>
    </row>
    <row r="28" spans="1:16" ht="20.100000000000001" customHeight="1" x14ac:dyDescent="0.25">
      <c r="A28" s="8" t="s">
        <v>173</v>
      </c>
      <c r="B28" s="19">
        <v>1977.4500000000003</v>
      </c>
      <c r="C28" s="140">
        <v>2195.1000000000004</v>
      </c>
      <c r="D28" s="247">
        <f t="shared" si="2"/>
        <v>9.1696861162350346E-4</v>
      </c>
      <c r="E28" s="215">
        <f t="shared" si="3"/>
        <v>1.0099459501091486E-3</v>
      </c>
      <c r="F28" s="52">
        <f t="shared" si="4"/>
        <v>0.11006599408328911</v>
      </c>
      <c r="H28" s="19">
        <v>3549.1299999999992</v>
      </c>
      <c r="I28" s="140">
        <v>4219.6700000000019</v>
      </c>
      <c r="J28" s="247">
        <f t="shared" si="5"/>
        <v>7.3490264038651963E-3</v>
      </c>
      <c r="K28" s="215">
        <f t="shared" si="6"/>
        <v>8.6267147813040776E-3</v>
      </c>
      <c r="L28" s="52">
        <f t="shared" si="7"/>
        <v>0.18893080839529769</v>
      </c>
      <c r="N28" s="27">
        <f t="shared" si="0"/>
        <v>17.948013856228975</v>
      </c>
      <c r="O28" s="152">
        <f t="shared" si="1"/>
        <v>19.223133342444541</v>
      </c>
      <c r="P28" s="52">
        <f t="shared" si="8"/>
        <v>7.1045158335055952E-2</v>
      </c>
    </row>
    <row r="29" spans="1:16" ht="20.100000000000001" customHeight="1" x14ac:dyDescent="0.25">
      <c r="A29" s="8" t="s">
        <v>181</v>
      </c>
      <c r="B29" s="19">
        <v>11958.610000000006</v>
      </c>
      <c r="C29" s="140">
        <v>13989.900000000003</v>
      </c>
      <c r="D29" s="247">
        <f t="shared" si="2"/>
        <v>5.5453589262165663E-3</v>
      </c>
      <c r="E29" s="215">
        <f t="shared" si="3"/>
        <v>6.4366283301134242E-3</v>
      </c>
      <c r="F29" s="52">
        <f>(C29-B29)/B29</f>
        <v>0.16986004226243653</v>
      </c>
      <c r="H29" s="19">
        <v>3379.3040000000015</v>
      </c>
      <c r="I29" s="140">
        <v>4102.110999999999</v>
      </c>
      <c r="J29" s="247">
        <f t="shared" si="5"/>
        <v>6.997375222290333E-3</v>
      </c>
      <c r="K29" s="215">
        <f t="shared" si="6"/>
        <v>8.386376564577332E-3</v>
      </c>
      <c r="L29" s="52">
        <f>(I29-H29)/H29</f>
        <v>0.21389226894058574</v>
      </c>
      <c r="N29" s="27">
        <f t="shared" si="0"/>
        <v>2.8258334371636833</v>
      </c>
      <c r="O29" s="152">
        <f t="shared" si="1"/>
        <v>2.932194654715186</v>
      </c>
      <c r="P29" s="52">
        <f>(O29-N29)/N29</f>
        <v>3.7638884214725173E-2</v>
      </c>
    </row>
    <row r="30" spans="1:16" ht="20.100000000000001" customHeight="1" x14ac:dyDescent="0.25">
      <c r="A30" s="8" t="s">
        <v>194</v>
      </c>
      <c r="B30" s="19">
        <v>16352.530000000002</v>
      </c>
      <c r="C30" s="140">
        <v>13128.559999999992</v>
      </c>
      <c r="D30" s="247">
        <f t="shared" si="2"/>
        <v>7.5828752841445753E-3</v>
      </c>
      <c r="E30" s="215">
        <f t="shared" si="3"/>
        <v>6.0403334712609688E-3</v>
      </c>
      <c r="F30" s="52">
        <f t="shared" si="4"/>
        <v>-0.19715420182687388</v>
      </c>
      <c r="H30" s="19">
        <v>3926.4350000000009</v>
      </c>
      <c r="I30" s="140">
        <v>3287.3869999999979</v>
      </c>
      <c r="J30" s="247">
        <f t="shared" si="5"/>
        <v>8.130295167565138E-3</v>
      </c>
      <c r="K30" s="215">
        <f t="shared" si="6"/>
        <v>6.7207506806851811E-3</v>
      </c>
      <c r="L30" s="52">
        <f t="shared" si="7"/>
        <v>-0.16275527291296121</v>
      </c>
      <c r="N30" s="27">
        <f t="shared" si="0"/>
        <v>2.4011177475289758</v>
      </c>
      <c r="O30" s="152">
        <f t="shared" si="1"/>
        <v>2.5039966302473387</v>
      </c>
      <c r="P30" s="52">
        <f t="shared" si="8"/>
        <v>4.2846246430120714E-2</v>
      </c>
    </row>
    <row r="31" spans="1:16" ht="20.100000000000001" customHeight="1" x14ac:dyDescent="0.25">
      <c r="A31" s="8" t="s">
        <v>193</v>
      </c>
      <c r="B31" s="19">
        <v>9423.8900000000031</v>
      </c>
      <c r="C31" s="140">
        <v>9461.7100000000009</v>
      </c>
      <c r="D31" s="247">
        <f t="shared" si="2"/>
        <v>4.3699771571430986E-3</v>
      </c>
      <c r="E31" s="215">
        <f t="shared" si="3"/>
        <v>4.3532484604834549E-3</v>
      </c>
      <c r="F31" s="52">
        <f t="shared" si="4"/>
        <v>4.0132047381705302E-3</v>
      </c>
      <c r="H31" s="19">
        <v>3107.6089999999999</v>
      </c>
      <c r="I31" s="140">
        <v>3238.5410000000002</v>
      </c>
      <c r="J31" s="247">
        <f t="shared" si="5"/>
        <v>6.4347884112132053E-3</v>
      </c>
      <c r="K31" s="215">
        <f t="shared" si="6"/>
        <v>6.6208896701778286E-3</v>
      </c>
      <c r="L31" s="52">
        <f t="shared" si="7"/>
        <v>4.21327136071495E-2</v>
      </c>
      <c r="N31" s="27">
        <f t="shared" si="0"/>
        <v>3.2975862409259857</v>
      </c>
      <c r="O31" s="152">
        <f t="shared" si="1"/>
        <v>3.4227861559908304</v>
      </c>
      <c r="P31" s="52">
        <f t="shared" si="8"/>
        <v>3.7967138966981978E-2</v>
      </c>
    </row>
    <row r="32" spans="1:16" ht="20.100000000000001" customHeight="1" thickBot="1" x14ac:dyDescent="0.3">
      <c r="A32" s="8" t="s">
        <v>17</v>
      </c>
      <c r="B32" s="19">
        <f>B33-SUM(B7:B31)</f>
        <v>238864.42999999947</v>
      </c>
      <c r="C32" s="140">
        <f>C33-SUM(C7:C31)</f>
        <v>215449.33000000007</v>
      </c>
      <c r="D32" s="247">
        <f t="shared" si="2"/>
        <v>0.11076446167707857</v>
      </c>
      <c r="E32" s="215">
        <f t="shared" si="3"/>
        <v>9.9126316927351618E-2</v>
      </c>
      <c r="F32" s="52">
        <f t="shared" si="4"/>
        <v>-9.8026734244187994E-2</v>
      </c>
      <c r="H32" s="19">
        <f>H33-SUM(H7:H31)</f>
        <v>48351.146999999881</v>
      </c>
      <c r="I32" s="142">
        <f>I33-SUM(I7:I31)</f>
        <v>45156.852999999712</v>
      </c>
      <c r="J32" s="247">
        <f t="shared" si="5"/>
        <v>0.10011858003515416</v>
      </c>
      <c r="K32" s="215">
        <f t="shared" si="6"/>
        <v>9.2318899641979757E-2</v>
      </c>
      <c r="L32" s="52">
        <f t="shared" si="7"/>
        <v>-6.6064492740992825E-2</v>
      </c>
      <c r="N32" s="27">
        <f t="shared" si="0"/>
        <v>2.0242087530571204</v>
      </c>
      <c r="O32" s="152">
        <f t="shared" si="1"/>
        <v>2.0959384278428574</v>
      </c>
      <c r="P32" s="52">
        <f t="shared" si="8"/>
        <v>3.5435907821960141E-2</v>
      </c>
    </row>
    <row r="33" spans="1:16" ht="26.25" customHeight="1" thickBot="1" x14ac:dyDescent="0.3">
      <c r="A33" s="12" t="s">
        <v>18</v>
      </c>
      <c r="B33" s="17">
        <v>2156507.84</v>
      </c>
      <c r="C33" s="145">
        <v>2173482.6500000004</v>
      </c>
      <c r="D33" s="243">
        <f>SUM(D7:D32)</f>
        <v>0.99999999999999978</v>
      </c>
      <c r="E33" s="244">
        <f>SUM(E7:E32)</f>
        <v>1</v>
      </c>
      <c r="F33" s="57">
        <f t="shared" si="4"/>
        <v>7.8714344020193883E-3</v>
      </c>
      <c r="G33" s="1"/>
      <c r="H33" s="17">
        <v>482938.80099999992</v>
      </c>
      <c r="I33" s="145">
        <v>489139.85299999977</v>
      </c>
      <c r="J33" s="243">
        <f>SUM(J7:J32)</f>
        <v>1</v>
      </c>
      <c r="K33" s="244">
        <f>SUM(K7:K32)</f>
        <v>1</v>
      </c>
      <c r="L33" s="57">
        <f t="shared" si="7"/>
        <v>1.2840243913223803E-2</v>
      </c>
      <c r="N33" s="29">
        <f t="shared" si="0"/>
        <v>2.239448389856074</v>
      </c>
      <c r="O33" s="146">
        <f t="shared" si="1"/>
        <v>2.2504888778385217</v>
      </c>
      <c r="P33" s="57">
        <f t="shared" si="8"/>
        <v>4.9300033135201114E-3</v>
      </c>
    </row>
    <row r="35" spans="1:16" ht="15.75" thickBot="1" x14ac:dyDescent="0.3"/>
    <row r="36" spans="1:16" x14ac:dyDescent="0.25">
      <c r="A36" s="357" t="s">
        <v>2</v>
      </c>
      <c r="B36" s="351" t="s">
        <v>1</v>
      </c>
      <c r="C36" s="344"/>
      <c r="D36" s="351" t="s">
        <v>104</v>
      </c>
      <c r="E36" s="344"/>
      <c r="F36" s="130" t="s">
        <v>0</v>
      </c>
      <c r="H36" s="360" t="s">
        <v>19</v>
      </c>
      <c r="I36" s="361"/>
      <c r="J36" s="351" t="s">
        <v>104</v>
      </c>
      <c r="K36" s="349"/>
      <c r="L36" s="130" t="s">
        <v>0</v>
      </c>
      <c r="N36" s="343" t="s">
        <v>22</v>
      </c>
      <c r="O36" s="344"/>
      <c r="P36" s="130" t="s">
        <v>0</v>
      </c>
    </row>
    <row r="37" spans="1:16" x14ac:dyDescent="0.25">
      <c r="A37" s="358"/>
      <c r="B37" s="352" t="str">
        <f>B5</f>
        <v>jan-out</v>
      </c>
      <c r="C37" s="346"/>
      <c r="D37" s="352" t="str">
        <f>B5</f>
        <v>jan-out</v>
      </c>
      <c r="E37" s="346"/>
      <c r="F37" s="131" t="str">
        <f>F5</f>
        <v>2023/2022</v>
      </c>
      <c r="H37" s="341" t="str">
        <f>B5</f>
        <v>jan-out</v>
      </c>
      <c r="I37" s="346"/>
      <c r="J37" s="352" t="str">
        <f>B5</f>
        <v>jan-out</v>
      </c>
      <c r="K37" s="342"/>
      <c r="L37" s="131" t="str">
        <f>F37</f>
        <v>2023/2022</v>
      </c>
      <c r="N37" s="341" t="str">
        <f>B5</f>
        <v>jan-out</v>
      </c>
      <c r="O37" s="342"/>
      <c r="P37" s="131" t="str">
        <f>P5</f>
        <v>2023/2022</v>
      </c>
    </row>
    <row r="38" spans="1:16" ht="19.5" customHeight="1" thickBot="1" x14ac:dyDescent="0.3">
      <c r="A38" s="359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167</v>
      </c>
      <c r="B39" s="39">
        <v>105791.89000000001</v>
      </c>
      <c r="C39" s="147">
        <v>119068.65000000001</v>
      </c>
      <c r="D39" s="247">
        <f t="shared" ref="D39:D61" si="9">B39/$B$62</f>
        <v>0.1282279435393083</v>
      </c>
      <c r="E39" s="246">
        <f t="shared" ref="E39:E61" si="10">C39/$C$62</f>
        <v>0.14591701260922579</v>
      </c>
      <c r="F39" s="52">
        <f>(C39-B39)/B39</f>
        <v>0.12549884494926777</v>
      </c>
      <c r="H39" s="39">
        <v>23254.445000000003</v>
      </c>
      <c r="I39" s="147">
        <v>26586.345999999998</v>
      </c>
      <c r="J39" s="247">
        <f t="shared" ref="J39:J61" si="11">H39/$H$62</f>
        <v>0.13609912752436767</v>
      </c>
      <c r="K39" s="246">
        <f t="shared" ref="K39:K61" si="12">I39/$I$62</f>
        <v>0.15730948077866877</v>
      </c>
      <c r="L39" s="52">
        <f>(I39-H39)/H39</f>
        <v>0.14328017718762989</v>
      </c>
      <c r="N39" s="27">
        <f t="shared" ref="N39:N62" si="13">(H39/B39)*10</f>
        <v>2.1981311610937286</v>
      </c>
      <c r="O39" s="151">
        <f t="shared" ref="O39:O62" si="14">(I39/C39)*10</f>
        <v>2.2328586071984518</v>
      </c>
      <c r="P39" s="61">
        <f t="shared" si="8"/>
        <v>1.5798623266613313E-2</v>
      </c>
    </row>
    <row r="40" spans="1:16" ht="20.100000000000001" customHeight="1" x14ac:dyDescent="0.25">
      <c r="A40" s="38" t="s">
        <v>163</v>
      </c>
      <c r="B40" s="19">
        <v>139027.36999999997</v>
      </c>
      <c r="C40" s="140">
        <v>132545.42000000004</v>
      </c>
      <c r="D40" s="247">
        <f t="shared" si="9"/>
        <v>0.16851191287705056</v>
      </c>
      <c r="E40" s="215">
        <f t="shared" si="10"/>
        <v>0.16243261111497556</v>
      </c>
      <c r="F40" s="52">
        <f t="shared" ref="F40:F62" si="15">(C40-B40)/B40</f>
        <v>-4.6623553333418638E-2</v>
      </c>
      <c r="H40" s="19">
        <v>26494.069</v>
      </c>
      <c r="I40" s="140">
        <v>25649.645000000004</v>
      </c>
      <c r="J40" s="247">
        <f t="shared" si="11"/>
        <v>0.1550593736152549</v>
      </c>
      <c r="K40" s="215">
        <f t="shared" si="12"/>
        <v>0.15176708890748575</v>
      </c>
      <c r="L40" s="52">
        <f t="shared" ref="L40:L62" si="16">(I40-H40)/H40</f>
        <v>-3.1872189960703866E-2</v>
      </c>
      <c r="N40" s="27">
        <f t="shared" si="13"/>
        <v>1.9056728901654405</v>
      </c>
      <c r="O40" s="152">
        <f t="shared" si="14"/>
        <v>1.9351589062828423</v>
      </c>
      <c r="P40" s="52">
        <f t="shared" si="8"/>
        <v>1.5472758346707622E-2</v>
      </c>
    </row>
    <row r="41" spans="1:16" ht="20.100000000000001" customHeight="1" x14ac:dyDescent="0.25">
      <c r="A41" s="38" t="s">
        <v>158</v>
      </c>
      <c r="B41" s="19">
        <v>162734.73999999996</v>
      </c>
      <c r="C41" s="140">
        <v>131997.22999999992</v>
      </c>
      <c r="D41" s="247">
        <f t="shared" si="9"/>
        <v>0.19724707680904469</v>
      </c>
      <c r="E41" s="215">
        <f t="shared" si="10"/>
        <v>0.16176081171906179</v>
      </c>
      <c r="F41" s="52">
        <f t="shared" si="15"/>
        <v>-0.18888105883230616</v>
      </c>
      <c r="H41" s="19">
        <v>27113.876000000015</v>
      </c>
      <c r="I41" s="140">
        <v>24001.26200000001</v>
      </c>
      <c r="J41" s="247">
        <f t="shared" si="11"/>
        <v>0.15868686040040492</v>
      </c>
      <c r="K41" s="215">
        <f t="shared" si="12"/>
        <v>0.14201372626583567</v>
      </c>
      <c r="L41" s="52">
        <f t="shared" si="16"/>
        <v>-0.11479782529063728</v>
      </c>
      <c r="N41" s="27">
        <f t="shared" si="13"/>
        <v>1.6661393873244288</v>
      </c>
      <c r="O41" s="152">
        <f t="shared" si="14"/>
        <v>1.8183155813193976</v>
      </c>
      <c r="P41" s="52">
        <f t="shared" si="8"/>
        <v>9.1334611709372709E-2</v>
      </c>
    </row>
    <row r="42" spans="1:16" ht="20.100000000000001" customHeight="1" x14ac:dyDescent="0.25">
      <c r="A42" s="38" t="s">
        <v>169</v>
      </c>
      <c r="B42" s="19">
        <v>85952.229999999981</v>
      </c>
      <c r="C42" s="140">
        <v>77533.189999999944</v>
      </c>
      <c r="D42" s="247">
        <f t="shared" si="9"/>
        <v>0.10418074292384451</v>
      </c>
      <c r="E42" s="215">
        <f t="shared" si="10"/>
        <v>9.5015870784320555E-2</v>
      </c>
      <c r="F42" s="52">
        <f t="shared" si="15"/>
        <v>-9.7950221884877675E-2</v>
      </c>
      <c r="H42" s="19">
        <v>19726.148000000005</v>
      </c>
      <c r="I42" s="140">
        <v>18190.44400000001</v>
      </c>
      <c r="J42" s="247">
        <f t="shared" si="11"/>
        <v>0.11544939181376081</v>
      </c>
      <c r="K42" s="215">
        <f t="shared" si="12"/>
        <v>0.10763153766122853</v>
      </c>
      <c r="L42" s="52">
        <f t="shared" si="16"/>
        <v>-7.7851185137615006E-2</v>
      </c>
      <c r="N42" s="27">
        <f t="shared" si="13"/>
        <v>2.2950129391639997</v>
      </c>
      <c r="O42" s="152">
        <f t="shared" si="14"/>
        <v>2.3461493071547839</v>
      </c>
      <c r="P42" s="52">
        <f t="shared" si="8"/>
        <v>2.2281516203307983E-2</v>
      </c>
    </row>
    <row r="43" spans="1:16" ht="20.100000000000001" customHeight="1" x14ac:dyDescent="0.25">
      <c r="A43" s="38" t="s">
        <v>164</v>
      </c>
      <c r="B43" s="19">
        <v>36842.68</v>
      </c>
      <c r="C43" s="140">
        <v>81073.14999999998</v>
      </c>
      <c r="D43" s="247">
        <f t="shared" si="9"/>
        <v>4.4656174408802055E-2</v>
      </c>
      <c r="E43" s="215">
        <f t="shared" si="10"/>
        <v>9.9354043661531818E-2</v>
      </c>
      <c r="F43" s="52">
        <f t="shared" si="15"/>
        <v>1.2005226004188614</v>
      </c>
      <c r="H43" s="19">
        <v>9017.7240000000093</v>
      </c>
      <c r="I43" s="140">
        <v>13911.482000000004</v>
      </c>
      <c r="J43" s="247">
        <f t="shared" si="11"/>
        <v>5.2777194581747795E-2</v>
      </c>
      <c r="K43" s="215">
        <f t="shared" si="12"/>
        <v>8.2313229891832346E-2</v>
      </c>
      <c r="L43" s="52">
        <f t="shared" si="16"/>
        <v>0.54268216680838643</v>
      </c>
      <c r="N43" s="27">
        <f t="shared" si="13"/>
        <v>2.4476297598328918</v>
      </c>
      <c r="O43" s="152">
        <f t="shared" si="14"/>
        <v>1.7159172919764443</v>
      </c>
      <c r="P43" s="52">
        <f t="shared" si="8"/>
        <v>-0.29894736526916721</v>
      </c>
    </row>
    <row r="44" spans="1:16" ht="20.100000000000001" customHeight="1" x14ac:dyDescent="0.25">
      <c r="A44" s="38" t="s">
        <v>171</v>
      </c>
      <c r="B44" s="19">
        <v>82237.640000000029</v>
      </c>
      <c r="C44" s="140">
        <v>77035.939999999988</v>
      </c>
      <c r="D44" s="247">
        <f t="shared" si="9"/>
        <v>9.9678372876464943E-2</v>
      </c>
      <c r="E44" s="215">
        <f t="shared" si="10"/>
        <v>9.4406497666208178E-2</v>
      </c>
      <c r="F44" s="52">
        <f t="shared" si="15"/>
        <v>-6.3252058303229997E-2</v>
      </c>
      <c r="H44" s="19">
        <v>12170.191999999995</v>
      </c>
      <c r="I44" s="140">
        <v>12108.205000000004</v>
      </c>
      <c r="J44" s="247">
        <f t="shared" si="11"/>
        <v>7.1227350857181862E-2</v>
      </c>
      <c r="K44" s="215">
        <f t="shared" si="12"/>
        <v>7.1643370687783939E-2</v>
      </c>
      <c r="L44" s="52">
        <f t="shared" si="16"/>
        <v>-5.0933461033311487E-3</v>
      </c>
      <c r="N44" s="27">
        <f t="shared" si="13"/>
        <v>1.4798809888026931</v>
      </c>
      <c r="O44" s="152">
        <f t="shared" si="14"/>
        <v>1.5717605315129544</v>
      </c>
      <c r="P44" s="52">
        <f t="shared" si="8"/>
        <v>6.2085764602325851E-2</v>
      </c>
    </row>
    <row r="45" spans="1:16" ht="20.100000000000001" customHeight="1" x14ac:dyDescent="0.25">
      <c r="A45" s="38" t="s">
        <v>166</v>
      </c>
      <c r="B45" s="19">
        <v>51984.439999999973</v>
      </c>
      <c r="C45" s="140">
        <v>33464.530000000021</v>
      </c>
      <c r="D45" s="247">
        <f t="shared" si="9"/>
        <v>6.3009157292137949E-2</v>
      </c>
      <c r="E45" s="215">
        <f t="shared" si="10"/>
        <v>4.1010326781833986E-2</v>
      </c>
      <c r="F45" s="52">
        <f t="shared" si="15"/>
        <v>-0.35625871895513278</v>
      </c>
      <c r="H45" s="19">
        <v>14193.264000000001</v>
      </c>
      <c r="I45" s="140">
        <v>9141.9060000000045</v>
      </c>
      <c r="J45" s="247">
        <f t="shared" si="11"/>
        <v>8.3067596200340058E-2</v>
      </c>
      <c r="K45" s="215">
        <f t="shared" si="12"/>
        <v>5.409199467228018E-2</v>
      </c>
      <c r="L45" s="52">
        <f t="shared" si="16"/>
        <v>-0.35589826272519104</v>
      </c>
      <c r="N45" s="27">
        <f t="shared" si="13"/>
        <v>2.7302908331800841</v>
      </c>
      <c r="O45" s="152">
        <f t="shared" si="14"/>
        <v>2.7318196311138987</v>
      </c>
      <c r="P45" s="52">
        <f t="shared" si="8"/>
        <v>5.5993959150274725E-4</v>
      </c>
    </row>
    <row r="46" spans="1:16" ht="20.100000000000001" customHeight="1" x14ac:dyDescent="0.25">
      <c r="A46" s="38" t="s">
        <v>175</v>
      </c>
      <c r="B46" s="19">
        <v>34972.330000000009</v>
      </c>
      <c r="C46" s="140">
        <v>38688.570000000029</v>
      </c>
      <c r="D46" s="247">
        <f t="shared" si="9"/>
        <v>4.2389165716559728E-2</v>
      </c>
      <c r="E46" s="215">
        <f t="shared" si="10"/>
        <v>4.7412316814903994E-2</v>
      </c>
      <c r="F46" s="52">
        <f t="shared" si="15"/>
        <v>0.1062622936475785</v>
      </c>
      <c r="H46" s="19">
        <v>7735.7150000000011</v>
      </c>
      <c r="I46" s="140">
        <v>8703.4120000000039</v>
      </c>
      <c r="J46" s="247">
        <f t="shared" si="11"/>
        <v>4.5274099737799119E-2</v>
      </c>
      <c r="K46" s="215">
        <f t="shared" si="12"/>
        <v>5.1497457481476987E-2</v>
      </c>
      <c r="L46" s="52">
        <f t="shared" si="16"/>
        <v>0.12509470682412716</v>
      </c>
      <c r="N46" s="27">
        <f t="shared" si="13"/>
        <v>2.2119529925515398</v>
      </c>
      <c r="O46" s="152">
        <f t="shared" si="14"/>
        <v>2.2496080883837259</v>
      </c>
      <c r="P46" s="52">
        <f t="shared" si="8"/>
        <v>1.7023461149031988E-2</v>
      </c>
    </row>
    <row r="47" spans="1:16" ht="20.100000000000001" customHeight="1" x14ac:dyDescent="0.25">
      <c r="A47" s="38" t="s">
        <v>176</v>
      </c>
      <c r="B47" s="19">
        <v>34354.99</v>
      </c>
      <c r="C47" s="140">
        <v>31177.829999999984</v>
      </c>
      <c r="D47" s="247">
        <f t="shared" si="9"/>
        <v>4.164090194450161E-2</v>
      </c>
      <c r="E47" s="215">
        <f t="shared" si="10"/>
        <v>3.8208007004684234E-2</v>
      </c>
      <c r="F47" s="52">
        <f t="shared" si="15"/>
        <v>-9.2480306354332062E-2</v>
      </c>
      <c r="H47" s="19">
        <v>7760.9229999999989</v>
      </c>
      <c r="I47" s="140">
        <v>7110.5410000000011</v>
      </c>
      <c r="J47" s="247">
        <f t="shared" si="11"/>
        <v>4.5421632254986001E-2</v>
      </c>
      <c r="K47" s="215">
        <f t="shared" si="12"/>
        <v>4.2072555317132956E-2</v>
      </c>
      <c r="L47" s="52">
        <f t="shared" si="16"/>
        <v>-8.3802145698391534E-2</v>
      </c>
      <c r="N47" s="27">
        <f t="shared" si="13"/>
        <v>2.2590380611375522</v>
      </c>
      <c r="O47" s="152">
        <f t="shared" si="14"/>
        <v>2.28064012152225</v>
      </c>
      <c r="P47" s="52">
        <f t="shared" si="8"/>
        <v>9.5625039508276197E-3</v>
      </c>
    </row>
    <row r="48" spans="1:16" ht="20.100000000000001" customHeight="1" x14ac:dyDescent="0.25">
      <c r="A48" s="38" t="s">
        <v>170</v>
      </c>
      <c r="B48" s="19">
        <v>18448.770000000004</v>
      </c>
      <c r="C48" s="140">
        <v>28728.700000000004</v>
      </c>
      <c r="D48" s="247">
        <f t="shared" si="9"/>
        <v>2.2361334483481529E-2</v>
      </c>
      <c r="E48" s="215">
        <f t="shared" si="10"/>
        <v>3.5206631469716552E-2</v>
      </c>
      <c r="F48" s="52">
        <f t="shared" si="15"/>
        <v>0.5572149254394736</v>
      </c>
      <c r="H48" s="19">
        <v>4627.6580000000004</v>
      </c>
      <c r="I48" s="140">
        <v>5765.3259999999973</v>
      </c>
      <c r="J48" s="247">
        <f t="shared" si="11"/>
        <v>2.7083863591720218E-2</v>
      </c>
      <c r="K48" s="215">
        <f t="shared" si="12"/>
        <v>3.411301574047667E-2</v>
      </c>
      <c r="L48" s="52">
        <f t="shared" si="16"/>
        <v>0.24584098479187461</v>
      </c>
      <c r="N48" s="27">
        <f t="shared" si="13"/>
        <v>2.5083829436867604</v>
      </c>
      <c r="O48" s="152">
        <f t="shared" si="14"/>
        <v>2.0068175726712303</v>
      </c>
      <c r="P48" s="52">
        <f t="shared" si="8"/>
        <v>-0.19995566158584283</v>
      </c>
    </row>
    <row r="49" spans="1:16" ht="20.100000000000001" customHeight="1" x14ac:dyDescent="0.25">
      <c r="A49" s="38" t="s">
        <v>181</v>
      </c>
      <c r="B49" s="19">
        <v>11958.610000000006</v>
      </c>
      <c r="C49" s="140">
        <v>13989.900000000003</v>
      </c>
      <c r="D49" s="247">
        <f t="shared" si="9"/>
        <v>1.4494759171885559E-2</v>
      </c>
      <c r="E49" s="215">
        <f t="shared" si="10"/>
        <v>1.7144432348076579E-2</v>
      </c>
      <c r="F49" s="52">
        <f t="shared" si="15"/>
        <v>0.16986004226243653</v>
      </c>
      <c r="H49" s="19">
        <v>3379.3040000000015</v>
      </c>
      <c r="I49" s="140">
        <v>4102.110999999999</v>
      </c>
      <c r="J49" s="247">
        <f t="shared" si="11"/>
        <v>1.9777738236264334E-2</v>
      </c>
      <c r="K49" s="215">
        <f t="shared" si="12"/>
        <v>2.4271893230700659E-2</v>
      </c>
      <c r="L49" s="52">
        <f t="shared" si="16"/>
        <v>0.21389226894058574</v>
      </c>
      <c r="N49" s="27">
        <f t="shared" si="13"/>
        <v>2.8258334371636833</v>
      </c>
      <c r="O49" s="152">
        <f t="shared" si="14"/>
        <v>2.932194654715186</v>
      </c>
      <c r="P49" s="52">
        <f t="shared" si="8"/>
        <v>3.7638884214725173E-2</v>
      </c>
    </row>
    <row r="50" spans="1:16" ht="20.100000000000001" customHeight="1" x14ac:dyDescent="0.25">
      <c r="A50" s="38" t="s">
        <v>182</v>
      </c>
      <c r="B50" s="19">
        <v>15721.02000000001</v>
      </c>
      <c r="C50" s="140">
        <v>14111.549999999997</v>
      </c>
      <c r="D50" s="247">
        <f t="shared" si="9"/>
        <v>1.9055090753557172E-2</v>
      </c>
      <c r="E50" s="215">
        <f t="shared" si="10"/>
        <v>1.7293512770034093E-2</v>
      </c>
      <c r="F50" s="52">
        <f t="shared" si="15"/>
        <v>-0.10237694500738573</v>
      </c>
      <c r="H50" s="19">
        <v>3609.7550000000001</v>
      </c>
      <c r="I50" s="140">
        <v>3210.2290000000003</v>
      </c>
      <c r="J50" s="247">
        <f t="shared" si="11"/>
        <v>2.112647737138959E-2</v>
      </c>
      <c r="K50" s="215">
        <f t="shared" si="12"/>
        <v>1.8994692131465721E-2</v>
      </c>
      <c r="L50" s="52">
        <f t="shared" si="16"/>
        <v>-0.11067953365256086</v>
      </c>
      <c r="N50" s="27">
        <f t="shared" si="13"/>
        <v>2.2961328208983884</v>
      </c>
      <c r="O50" s="152">
        <f t="shared" si="14"/>
        <v>2.2748946784725992</v>
      </c>
      <c r="P50" s="52">
        <f t="shared" si="8"/>
        <v>-9.2495269578872115E-3</v>
      </c>
    </row>
    <row r="51" spans="1:16" ht="20.100000000000001" customHeight="1" x14ac:dyDescent="0.25">
      <c r="A51" s="38" t="s">
        <v>180</v>
      </c>
      <c r="B51" s="19">
        <v>15745.199999999995</v>
      </c>
      <c r="C51" s="140">
        <v>9775.3099999999959</v>
      </c>
      <c r="D51" s="247">
        <f t="shared" si="9"/>
        <v>1.9084398781561762E-2</v>
      </c>
      <c r="E51" s="215">
        <f t="shared" si="10"/>
        <v>1.1979509573083177E-2</v>
      </c>
      <c r="F51" s="52">
        <f t="shared" si="15"/>
        <v>-0.37915618728247347</v>
      </c>
      <c r="H51" s="19">
        <v>4526.5140000000001</v>
      </c>
      <c r="I51" s="140">
        <v>2954.8920000000012</v>
      </c>
      <c r="J51" s="247">
        <f t="shared" si="11"/>
        <v>2.6491907509589484E-2</v>
      </c>
      <c r="K51" s="215">
        <f t="shared" si="12"/>
        <v>1.7483881623937426E-2</v>
      </c>
      <c r="L51" s="52">
        <f t="shared" si="16"/>
        <v>-0.34720360966518582</v>
      </c>
      <c r="N51" s="27">
        <f t="shared" si="13"/>
        <v>2.8748532886212952</v>
      </c>
      <c r="O51" s="152">
        <f t="shared" si="14"/>
        <v>3.0228115527794031</v>
      </c>
      <c r="P51" s="52">
        <f t="shared" si="8"/>
        <v>5.1466370386178836E-2</v>
      </c>
    </row>
    <row r="52" spans="1:16" ht="20.100000000000001" customHeight="1" x14ac:dyDescent="0.25">
      <c r="A52" s="38" t="s">
        <v>183</v>
      </c>
      <c r="B52" s="19">
        <v>6092.57</v>
      </c>
      <c r="C52" s="140">
        <v>7798.5900000000011</v>
      </c>
      <c r="D52" s="247">
        <f t="shared" si="9"/>
        <v>7.384665516130616E-3</v>
      </c>
      <c r="E52" s="215">
        <f t="shared" si="10"/>
        <v>9.5570660737665392E-3</v>
      </c>
      <c r="F52" s="52">
        <f t="shared" si="15"/>
        <v>0.28001647908846372</v>
      </c>
      <c r="H52" s="19">
        <v>1759.4359999999997</v>
      </c>
      <c r="I52" s="140">
        <v>2303.9690000000005</v>
      </c>
      <c r="J52" s="247">
        <f t="shared" si="11"/>
        <v>1.0297287444828862E-2</v>
      </c>
      <c r="K52" s="215">
        <f t="shared" si="12"/>
        <v>1.3632417449172925E-2</v>
      </c>
      <c r="L52" s="52">
        <f t="shared" si="16"/>
        <v>0.30949292841569737</v>
      </c>
      <c r="N52" s="27">
        <f t="shared" ref="N52" si="17">(H52/B52)*10</f>
        <v>2.8878387938095083</v>
      </c>
      <c r="O52" s="152">
        <f t="shared" ref="O52" si="18">(I52/C52)*10</f>
        <v>2.9543404641095377</v>
      </c>
      <c r="P52" s="52">
        <f t="shared" ref="P52" si="19">(O52-N52)/N52</f>
        <v>2.3028179565488614E-2</v>
      </c>
    </row>
    <row r="53" spans="1:16" ht="20.100000000000001" customHeight="1" x14ac:dyDescent="0.25">
      <c r="A53" s="38" t="s">
        <v>185</v>
      </c>
      <c r="B53" s="19">
        <v>7563.8700000000017</v>
      </c>
      <c r="C53" s="140">
        <v>5126.6699999999983</v>
      </c>
      <c r="D53" s="247">
        <f t="shared" si="9"/>
        <v>9.1679947801165847E-3</v>
      </c>
      <c r="E53" s="215">
        <f t="shared" si="10"/>
        <v>6.2826644211834036E-3</v>
      </c>
      <c r="F53" s="52">
        <f t="shared" si="15"/>
        <v>-0.32221600847185405</v>
      </c>
      <c r="H53" s="19">
        <v>1437.962</v>
      </c>
      <c r="I53" s="140">
        <v>1283.968000000001</v>
      </c>
      <c r="J53" s="247">
        <f t="shared" si="11"/>
        <v>8.4158264629921199E-3</v>
      </c>
      <c r="K53" s="215">
        <f t="shared" si="12"/>
        <v>7.5971455203519105E-3</v>
      </c>
      <c r="L53" s="52">
        <f t="shared" si="16"/>
        <v>-0.10709184248262402</v>
      </c>
      <c r="N53" s="27">
        <f t="shared" ref="N53" si="20">(H53/B53)*10</f>
        <v>1.9010929590275873</v>
      </c>
      <c r="O53" s="152">
        <f t="shared" ref="O53" si="21">(I53/C53)*10</f>
        <v>2.5044873182787297</v>
      </c>
      <c r="P53" s="52">
        <f t="shared" ref="P53" si="22">(O53-N53)/N53</f>
        <v>0.31739340066767685</v>
      </c>
    </row>
    <row r="54" spans="1:16" ht="20.100000000000001" customHeight="1" x14ac:dyDescent="0.25">
      <c r="A54" s="38" t="s">
        <v>187</v>
      </c>
      <c r="B54" s="19">
        <v>4176.76</v>
      </c>
      <c r="C54" s="140">
        <v>4329.4299999999994</v>
      </c>
      <c r="D54" s="247">
        <f t="shared" si="9"/>
        <v>5.0625557919160083E-3</v>
      </c>
      <c r="E54" s="215">
        <f t="shared" si="10"/>
        <v>5.3056576344886778E-3</v>
      </c>
      <c r="F54" s="52">
        <f t="shared" si="15"/>
        <v>3.6552255815512302E-2</v>
      </c>
      <c r="H54" s="19">
        <v>991.05699999999956</v>
      </c>
      <c r="I54" s="140">
        <v>1121.8209999999995</v>
      </c>
      <c r="J54" s="247">
        <f t="shared" si="11"/>
        <v>5.8002671328822161E-3</v>
      </c>
      <c r="K54" s="215">
        <f t="shared" si="12"/>
        <v>6.637733483067094E-3</v>
      </c>
      <c r="L54" s="52">
        <f t="shared" si="16"/>
        <v>0.13194397496814003</v>
      </c>
      <c r="N54" s="27">
        <f t="shared" ref="N54" si="23">(H54/B54)*10</f>
        <v>2.3727889560329047</v>
      </c>
      <c r="O54" s="152">
        <f t="shared" ref="O54" si="24">(I54/C54)*10</f>
        <v>2.5911517220511699</v>
      </c>
      <c r="P54" s="52">
        <f t="shared" ref="P54" si="25">(O54-N54)/N54</f>
        <v>9.2027892098481709E-2</v>
      </c>
    </row>
    <row r="55" spans="1:16" ht="20.100000000000001" customHeight="1" x14ac:dyDescent="0.25">
      <c r="A55" s="38" t="s">
        <v>184</v>
      </c>
      <c r="B55" s="19">
        <v>1847.2199999999998</v>
      </c>
      <c r="C55" s="140">
        <v>2378.2200000000003</v>
      </c>
      <c r="D55" s="247">
        <f t="shared" si="9"/>
        <v>2.2389733453545544E-3</v>
      </c>
      <c r="E55" s="215">
        <f t="shared" si="10"/>
        <v>2.9144762935290943E-3</v>
      </c>
      <c r="F55" s="52">
        <f t="shared" si="15"/>
        <v>0.2874589924318709</v>
      </c>
      <c r="H55" s="19">
        <v>631.11399999999992</v>
      </c>
      <c r="I55" s="140">
        <v>758.10099999999989</v>
      </c>
      <c r="J55" s="247">
        <f t="shared" si="11"/>
        <v>3.6936622124679286E-3</v>
      </c>
      <c r="K55" s="215">
        <f t="shared" si="12"/>
        <v>4.485628626355407E-3</v>
      </c>
      <c r="L55" s="52">
        <f t="shared" si="16"/>
        <v>0.20121087473895363</v>
      </c>
      <c r="N55" s="27">
        <f t="shared" ref="N55:N56" si="26">(H55/B55)*10</f>
        <v>3.4165611026298981</v>
      </c>
      <c r="O55" s="152">
        <f t="shared" ref="O55:O56" si="27">(I55/C55)*10</f>
        <v>3.1876823843042268</v>
      </c>
      <c r="P55" s="52">
        <f t="shared" ref="P55:P56" si="28">(O55-N55)/N55</f>
        <v>-6.6990962974287777E-2</v>
      </c>
    </row>
    <row r="56" spans="1:16" ht="20.100000000000001" customHeight="1" x14ac:dyDescent="0.25">
      <c r="A56" s="38" t="s">
        <v>189</v>
      </c>
      <c r="B56" s="19">
        <v>2747.6700000000005</v>
      </c>
      <c r="C56" s="140">
        <v>2185.9899999999998</v>
      </c>
      <c r="D56" s="247">
        <f t="shared" si="9"/>
        <v>3.3303883088264255E-3</v>
      </c>
      <c r="E56" s="215">
        <f t="shared" si="10"/>
        <v>2.678901040648747E-3</v>
      </c>
      <c r="F56" s="52">
        <f t="shared" si="15"/>
        <v>-0.20442047261861893</v>
      </c>
      <c r="H56" s="19">
        <v>548.81000000000006</v>
      </c>
      <c r="I56" s="140">
        <v>568.59100000000035</v>
      </c>
      <c r="J56" s="247">
        <f t="shared" si="11"/>
        <v>3.2119692461655492E-3</v>
      </c>
      <c r="K56" s="215">
        <f t="shared" si="12"/>
        <v>3.3643117029103628E-3</v>
      </c>
      <c r="L56" s="52">
        <f t="shared" si="16"/>
        <v>3.6043439441701658E-2</v>
      </c>
      <c r="N56" s="27">
        <f t="shared" si="26"/>
        <v>1.9973650401976948</v>
      </c>
      <c r="O56" s="152">
        <f t="shared" si="27"/>
        <v>2.6010686233697338</v>
      </c>
      <c r="P56" s="52">
        <f t="shared" si="28"/>
        <v>0.30224999988599266</v>
      </c>
    </row>
    <row r="57" spans="1:16" ht="20.100000000000001" customHeight="1" x14ac:dyDescent="0.25">
      <c r="A57" s="38" t="s">
        <v>188</v>
      </c>
      <c r="B57" s="19">
        <v>3301.45</v>
      </c>
      <c r="C57" s="140">
        <v>1876.6600000000003</v>
      </c>
      <c r="D57" s="247">
        <f t="shared" si="9"/>
        <v>4.0016124506127007E-3</v>
      </c>
      <c r="E57" s="215">
        <f t="shared" si="10"/>
        <v>2.2998213289831516E-3</v>
      </c>
      <c r="F57" s="52">
        <f t="shared" si="15"/>
        <v>-0.43156491844492562</v>
      </c>
      <c r="H57" s="19">
        <v>885.52200000000016</v>
      </c>
      <c r="I57" s="140">
        <v>554.6099999999999</v>
      </c>
      <c r="J57" s="247">
        <f t="shared" si="11"/>
        <v>5.1826122534265225E-3</v>
      </c>
      <c r="K57" s="215">
        <f t="shared" si="12"/>
        <v>3.28158714005518E-3</v>
      </c>
      <c r="L57" s="52">
        <f t="shared" si="16"/>
        <v>-0.37369144978893826</v>
      </c>
      <c r="N57" s="27">
        <f t="shared" si="13"/>
        <v>2.6822214481515703</v>
      </c>
      <c r="O57" s="152">
        <f t="shared" si="14"/>
        <v>2.9553035712382627</v>
      </c>
      <c r="P57" s="52">
        <f t="shared" si="8"/>
        <v>0.10181192282795465</v>
      </c>
    </row>
    <row r="58" spans="1:16" ht="20.100000000000001" customHeight="1" x14ac:dyDescent="0.25">
      <c r="A58" s="38" t="s">
        <v>186</v>
      </c>
      <c r="B58" s="19">
        <v>1921.7199999999996</v>
      </c>
      <c r="C58" s="140">
        <v>1534.4500000000007</v>
      </c>
      <c r="D58" s="247">
        <f t="shared" si="9"/>
        <v>2.329273100786454E-3</v>
      </c>
      <c r="E58" s="215">
        <f t="shared" si="10"/>
        <v>1.8804476241078287E-3</v>
      </c>
      <c r="F58" s="52">
        <f t="shared" si="15"/>
        <v>-0.20152259434256756</v>
      </c>
      <c r="H58" s="19">
        <v>472.90600000000018</v>
      </c>
      <c r="I58" s="140">
        <v>394.12199999999984</v>
      </c>
      <c r="J58" s="247">
        <f t="shared" si="11"/>
        <v>2.7677329646456253E-3</v>
      </c>
      <c r="K58" s="215">
        <f t="shared" si="12"/>
        <v>2.3319912854308927E-3</v>
      </c>
      <c r="L58" s="52">
        <f t="shared" si="16"/>
        <v>-0.16659547563363608</v>
      </c>
      <c r="N58" s="27">
        <f t="shared" si="13"/>
        <v>2.4608475740482501</v>
      </c>
      <c r="O58" s="152">
        <f t="shared" si="14"/>
        <v>2.5684903385577873</v>
      </c>
      <c r="P58" s="52">
        <f t="shared" si="8"/>
        <v>4.3742150324433987E-2</v>
      </c>
    </row>
    <row r="59" spans="1:16" ht="20.100000000000001" customHeight="1" x14ac:dyDescent="0.25">
      <c r="A59" s="38" t="s">
        <v>191</v>
      </c>
      <c r="B59" s="19">
        <v>274.73000000000008</v>
      </c>
      <c r="C59" s="140">
        <v>494.19000000000005</v>
      </c>
      <c r="D59" s="247">
        <f t="shared" si="9"/>
        <v>3.3299398402424014E-4</v>
      </c>
      <c r="E59" s="215">
        <f t="shared" si="10"/>
        <v>6.056231296932761E-4</v>
      </c>
      <c r="F59" s="52">
        <f>(C59-B59)/B59</f>
        <v>0.79882066028464283</v>
      </c>
      <c r="H59" s="19">
        <v>87.204000000000008</v>
      </c>
      <c r="I59" s="140">
        <v>170.27799999999993</v>
      </c>
      <c r="J59" s="247">
        <f t="shared" si="11"/>
        <v>5.1037074058894803E-4</v>
      </c>
      <c r="K59" s="215">
        <f t="shared" si="12"/>
        <v>1.0075225744835394E-3</v>
      </c>
      <c r="L59" s="52">
        <f>(I59-H59)/H59</f>
        <v>0.95263978716572539</v>
      </c>
      <c r="N59" s="27">
        <f t="shared" si="13"/>
        <v>3.1741710042587261</v>
      </c>
      <c r="O59" s="152">
        <f t="shared" si="14"/>
        <v>3.4455978469819284</v>
      </c>
      <c r="P59" s="52">
        <f>(O59-N59)/N59</f>
        <v>8.5511096396203592E-2</v>
      </c>
    </row>
    <row r="60" spans="1:16" ht="20.100000000000001" customHeight="1" x14ac:dyDescent="0.25">
      <c r="A60" s="38" t="s">
        <v>211</v>
      </c>
      <c r="B60" s="19">
        <v>289.13000000000005</v>
      </c>
      <c r="C60" s="140">
        <v>318.94999999999987</v>
      </c>
      <c r="D60" s="247">
        <f t="shared" si="9"/>
        <v>3.5044789648356039E-4</v>
      </c>
      <c r="E60" s="215">
        <f t="shared" si="10"/>
        <v>3.9086889094411118E-4</v>
      </c>
      <c r="F60" s="52">
        <f>(C60-B60)/B60</f>
        <v>0.1031369971984914</v>
      </c>
      <c r="H60" s="19">
        <v>94.701000000000008</v>
      </c>
      <c r="I60" s="140">
        <v>110.33500000000005</v>
      </c>
      <c r="J60" s="247">
        <f t="shared" si="11"/>
        <v>5.542477352473965E-4</v>
      </c>
      <c r="K60" s="215">
        <f t="shared" si="12"/>
        <v>6.5284419159046634E-4</v>
      </c>
      <c r="L60" s="52">
        <f>(I60-H60)/H60</f>
        <v>0.1650880138541308</v>
      </c>
      <c r="N60" s="27">
        <f t="shared" si="13"/>
        <v>3.2753778577110637</v>
      </c>
      <c r="O60" s="152">
        <f t="shared" si="14"/>
        <v>3.4593196425772095</v>
      </c>
      <c r="P60" s="52">
        <f>(O60-N60)/N60</f>
        <v>5.6158951075858471E-2</v>
      </c>
    </row>
    <row r="61" spans="1:16" ht="20.100000000000001" customHeight="1" thickBot="1" x14ac:dyDescent="0.3">
      <c r="A61" s="8" t="s">
        <v>17</v>
      </c>
      <c r="B61" s="19">
        <f>B62-SUM(B39:B60)</f>
        <v>1042.8900000001304</v>
      </c>
      <c r="C61" s="140">
        <f>C62-SUM(C39:C60)</f>
        <v>769.4000000001397</v>
      </c>
      <c r="D61" s="247">
        <f t="shared" si="9"/>
        <v>1.2640632475488048E-3</v>
      </c>
      <c r="E61" s="215">
        <f t="shared" si="10"/>
        <v>9.4288924499907152E-4</v>
      </c>
      <c r="F61" s="52">
        <f t="shared" si="15"/>
        <v>-0.26224242249897545</v>
      </c>
      <c r="H61" s="19">
        <f>H62-SUM(H39:H60)</f>
        <v>345.72800000000279</v>
      </c>
      <c r="I61" s="140">
        <f>I62-SUM(I39:I60)</f>
        <v>305.03900000010617</v>
      </c>
      <c r="J61" s="247">
        <f t="shared" si="11"/>
        <v>2.0234101119482734E-3</v>
      </c>
      <c r="K61" s="215">
        <f t="shared" si="12"/>
        <v>1.8048936362770967E-3</v>
      </c>
      <c r="L61" s="52">
        <f t="shared" si="16"/>
        <v>-0.11769078581976668</v>
      </c>
      <c r="N61" s="27">
        <f t="shared" si="13"/>
        <v>3.3150955517835974</v>
      </c>
      <c r="O61" s="152">
        <f t="shared" si="14"/>
        <v>3.9646347803489834</v>
      </c>
      <c r="P61" s="52">
        <f t="shared" si="8"/>
        <v>0.19593378785595458</v>
      </c>
    </row>
    <row r="62" spans="1:16" ht="26.25" customHeight="1" thickBot="1" x14ac:dyDescent="0.3">
      <c r="A62" s="12" t="s">
        <v>18</v>
      </c>
      <c r="B62" s="17">
        <v>825029.91999999981</v>
      </c>
      <c r="C62" s="145">
        <v>816002.5199999999</v>
      </c>
      <c r="D62" s="253">
        <f>SUM(D39:D61)</f>
        <v>1.0000000000000002</v>
      </c>
      <c r="E62" s="254">
        <f>SUM(E39:E61)</f>
        <v>1</v>
      </c>
      <c r="F62" s="57">
        <f t="shared" si="15"/>
        <v>-1.0941906203837927E-2</v>
      </c>
      <c r="G62" s="1"/>
      <c r="H62" s="17">
        <v>170864.027</v>
      </c>
      <c r="I62" s="145">
        <v>169006.63500000007</v>
      </c>
      <c r="J62" s="253">
        <f>SUM(J39:J61)</f>
        <v>1.0000000000000002</v>
      </c>
      <c r="K62" s="254">
        <f>SUM(K39:K61)</f>
        <v>1.0000000000000004</v>
      </c>
      <c r="L62" s="57">
        <f t="shared" si="16"/>
        <v>-1.0870585415851952E-2</v>
      </c>
      <c r="M62" s="1"/>
      <c r="N62" s="29">
        <f t="shared" si="13"/>
        <v>2.0710040067395381</v>
      </c>
      <c r="O62" s="146">
        <f t="shared" si="14"/>
        <v>2.0711533464381962</v>
      </c>
      <c r="P62" s="57">
        <f t="shared" si="8"/>
        <v>7.2109806727587019E-5</v>
      </c>
    </row>
    <row r="64" spans="1:16" ht="15.75" thickBot="1" x14ac:dyDescent="0.3"/>
    <row r="65" spans="1:16" x14ac:dyDescent="0.25">
      <c r="A65" s="357" t="s">
        <v>15</v>
      </c>
      <c r="B65" s="351" t="s">
        <v>1</v>
      </c>
      <c r="C65" s="344"/>
      <c r="D65" s="351" t="s">
        <v>104</v>
      </c>
      <c r="E65" s="344"/>
      <c r="F65" s="130" t="s">
        <v>0</v>
      </c>
      <c r="H65" s="360" t="s">
        <v>19</v>
      </c>
      <c r="I65" s="361"/>
      <c r="J65" s="351" t="s">
        <v>104</v>
      </c>
      <c r="K65" s="349"/>
      <c r="L65" s="130" t="s">
        <v>0</v>
      </c>
      <c r="N65" s="343" t="s">
        <v>22</v>
      </c>
      <c r="O65" s="344"/>
      <c r="P65" s="130" t="s">
        <v>0</v>
      </c>
    </row>
    <row r="66" spans="1:16" x14ac:dyDescent="0.25">
      <c r="A66" s="358"/>
      <c r="B66" s="352" t="str">
        <f>B5</f>
        <v>jan-out</v>
      </c>
      <c r="C66" s="346"/>
      <c r="D66" s="352" t="str">
        <f>B5</f>
        <v>jan-out</v>
      </c>
      <c r="E66" s="346"/>
      <c r="F66" s="131" t="str">
        <f>F37</f>
        <v>2023/2022</v>
      </c>
      <c r="H66" s="341" t="str">
        <f>B5</f>
        <v>jan-out</v>
      </c>
      <c r="I66" s="346"/>
      <c r="J66" s="352" t="str">
        <f>B5</f>
        <v>jan-out</v>
      </c>
      <c r="K66" s="342"/>
      <c r="L66" s="131" t="str">
        <f>F66</f>
        <v>2023/2022</v>
      </c>
      <c r="N66" s="341" t="str">
        <f>B5</f>
        <v>jan-out</v>
      </c>
      <c r="O66" s="342"/>
      <c r="P66" s="131" t="str">
        <f>P37</f>
        <v>2023/2022</v>
      </c>
    </row>
    <row r="67" spans="1:16" ht="19.5" customHeight="1" thickBot="1" x14ac:dyDescent="0.3">
      <c r="A67" s="359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 t="s">
        <v>23</v>
      </c>
    </row>
    <row r="68" spans="1:16" ht="20.100000000000001" customHeight="1" x14ac:dyDescent="0.25">
      <c r="A68" s="38" t="s">
        <v>161</v>
      </c>
      <c r="B68" s="39">
        <v>191899.04000000007</v>
      </c>
      <c r="C68" s="147">
        <v>209642.50000000015</v>
      </c>
      <c r="D68" s="247">
        <f>B68/$B$96</f>
        <v>0.14412483836006842</v>
      </c>
      <c r="E68" s="246">
        <f>C68/$C$96</f>
        <v>0.15443504134384647</v>
      </c>
      <c r="F68" s="61">
        <f t="shared" ref="F68:F80" si="29">(C68-B68)/B68</f>
        <v>9.2462474017587962E-2</v>
      </c>
      <c r="H68" s="19">
        <v>53956.171000000002</v>
      </c>
      <c r="I68" s="147">
        <v>61154.15100000002</v>
      </c>
      <c r="J68" s="245">
        <f>H68/$H$96</f>
        <v>0.17289500945052358</v>
      </c>
      <c r="K68" s="246">
        <f>I68/$I$96</f>
        <v>0.19102719605936064</v>
      </c>
      <c r="L68" s="61">
        <f t="shared" ref="L68:L80" si="30">(I68-H68)/H68</f>
        <v>0.13340420320040905</v>
      </c>
      <c r="N68" s="41">
        <f t="shared" ref="N68:N96" si="31">(H68/B68)*10</f>
        <v>2.8116957229176331</v>
      </c>
      <c r="O68" s="149">
        <f t="shared" ref="O68:O96" si="32">(I68/C68)*10</f>
        <v>2.9170683902357575</v>
      </c>
      <c r="P68" s="61">
        <f t="shared" si="8"/>
        <v>3.7476554258432167E-2</v>
      </c>
    </row>
    <row r="69" spans="1:16" ht="20.100000000000001" customHeight="1" x14ac:dyDescent="0.25">
      <c r="A69" s="38" t="s">
        <v>159</v>
      </c>
      <c r="B69" s="19">
        <v>180773.06999999995</v>
      </c>
      <c r="C69" s="140">
        <v>169593.36000000004</v>
      </c>
      <c r="D69" s="247">
        <f t="shared" ref="D69:D95" si="33">B69/$B$96</f>
        <v>0.13576873283786786</v>
      </c>
      <c r="E69" s="215">
        <f t="shared" ref="E69:E95" si="34">C69/$C$96</f>
        <v>0.12493248059549866</v>
      </c>
      <c r="F69" s="52">
        <f t="shared" si="29"/>
        <v>-6.1843890796344322E-2</v>
      </c>
      <c r="H69" s="19">
        <v>55097.873999999996</v>
      </c>
      <c r="I69" s="140">
        <v>53017.125000000007</v>
      </c>
      <c r="J69" s="214">
        <f t="shared" ref="J69:J96" si="35">H69/$H$96</f>
        <v>0.17655343715798061</v>
      </c>
      <c r="K69" s="215">
        <f t="shared" ref="K69:K96" si="36">I69/$I$96</f>
        <v>0.1656095713253975</v>
      </c>
      <c r="L69" s="52">
        <f t="shared" si="30"/>
        <v>-3.7764596869926219E-2</v>
      </c>
      <c r="N69" s="40">
        <f t="shared" si="31"/>
        <v>3.0479027656055191</v>
      </c>
      <c r="O69" s="143">
        <f t="shared" si="32"/>
        <v>3.1261321197952556</v>
      </c>
      <c r="P69" s="52">
        <f t="shared" si="8"/>
        <v>2.5666617410675469E-2</v>
      </c>
    </row>
    <row r="70" spans="1:16" ht="20.100000000000001" customHeight="1" x14ac:dyDescent="0.25">
      <c r="A70" s="38" t="s">
        <v>160</v>
      </c>
      <c r="B70" s="19">
        <v>142515.54000000004</v>
      </c>
      <c r="C70" s="140">
        <v>135054.53</v>
      </c>
      <c r="D70" s="247">
        <f t="shared" si="33"/>
        <v>0.10703560146156992</v>
      </c>
      <c r="E70" s="215">
        <f t="shared" si="34"/>
        <v>9.948913948375801E-2</v>
      </c>
      <c r="F70" s="52">
        <f t="shared" si="29"/>
        <v>-5.2352255761021121E-2</v>
      </c>
      <c r="H70" s="19">
        <v>36837.360999999997</v>
      </c>
      <c r="I70" s="140">
        <v>37381.503999999972</v>
      </c>
      <c r="J70" s="214">
        <f t="shared" si="35"/>
        <v>0.11804017520493341</v>
      </c>
      <c r="K70" s="215">
        <f t="shared" si="36"/>
        <v>0.1167685885068009</v>
      </c>
      <c r="L70" s="52">
        <f t="shared" si="30"/>
        <v>1.4771497882271604E-2</v>
      </c>
      <c r="N70" s="40">
        <f t="shared" si="31"/>
        <v>2.5847960860969961</v>
      </c>
      <c r="O70" s="143">
        <f t="shared" si="32"/>
        <v>2.7678822768847495</v>
      </c>
      <c r="P70" s="52">
        <f t="shared" si="8"/>
        <v>7.0831966889972703E-2</v>
      </c>
    </row>
    <row r="71" spans="1:16" ht="20.100000000000001" customHeight="1" x14ac:dyDescent="0.25">
      <c r="A71" s="38" t="s">
        <v>165</v>
      </c>
      <c r="B71" s="19">
        <v>265393.21000000008</v>
      </c>
      <c r="C71" s="140">
        <v>297348.24000000005</v>
      </c>
      <c r="D71" s="247">
        <f t="shared" si="33"/>
        <v>0.19932227640695696</v>
      </c>
      <c r="E71" s="215">
        <f t="shared" si="34"/>
        <v>0.21904426696838647</v>
      </c>
      <c r="F71" s="52">
        <f t="shared" si="29"/>
        <v>0.12040635855001701</v>
      </c>
      <c r="H71" s="19">
        <v>35821.939999999988</v>
      </c>
      <c r="I71" s="140">
        <v>35999.089000000029</v>
      </c>
      <c r="J71" s="214">
        <f t="shared" si="35"/>
        <v>0.11478640051822962</v>
      </c>
      <c r="K71" s="215">
        <f t="shared" si="36"/>
        <v>0.11245033934591581</v>
      </c>
      <c r="L71" s="52">
        <f t="shared" si="30"/>
        <v>4.9452653876378922E-3</v>
      </c>
      <c r="N71" s="40">
        <f t="shared" si="31"/>
        <v>1.3497685189459059</v>
      </c>
      <c r="O71" s="143">
        <f t="shared" si="32"/>
        <v>1.2106709964047551</v>
      </c>
      <c r="P71" s="52">
        <f t="shared" si="8"/>
        <v>-0.1030528720952673</v>
      </c>
    </row>
    <row r="72" spans="1:16" ht="20.100000000000001" customHeight="1" x14ac:dyDescent="0.25">
      <c r="A72" s="38" t="s">
        <v>162</v>
      </c>
      <c r="B72" s="19">
        <v>96600.280000000057</v>
      </c>
      <c r="C72" s="140">
        <v>92700.92</v>
      </c>
      <c r="D72" s="247">
        <f t="shared" si="33"/>
        <v>7.2551169305158342E-2</v>
      </c>
      <c r="E72" s="215">
        <f t="shared" si="34"/>
        <v>6.8288970093433321E-2</v>
      </c>
      <c r="F72" s="52">
        <f t="shared" si="29"/>
        <v>-4.0365928545963395E-2</v>
      </c>
      <c r="H72" s="19">
        <v>34495.135000000009</v>
      </c>
      <c r="I72" s="140">
        <v>32356.686999999987</v>
      </c>
      <c r="J72" s="214">
        <f t="shared" si="35"/>
        <v>0.1105348393202714</v>
      </c>
      <c r="K72" s="215">
        <f t="shared" si="36"/>
        <v>0.10107256973251678</v>
      </c>
      <c r="L72" s="52">
        <f t="shared" si="30"/>
        <v>-6.1992741875050543E-2</v>
      </c>
      <c r="N72" s="40">
        <f t="shared" si="31"/>
        <v>3.5709145977630694</v>
      </c>
      <c r="O72" s="143">
        <f t="shared" si="32"/>
        <v>3.4904386062187935</v>
      </c>
      <c r="P72" s="52">
        <f t="shared" ref="P72:P80" si="37">(O72-N72)/N72</f>
        <v>-2.2536520922311752E-2</v>
      </c>
    </row>
    <row r="73" spans="1:16" ht="20.100000000000001" customHeight="1" x14ac:dyDescent="0.25">
      <c r="A73" s="38" t="s">
        <v>168</v>
      </c>
      <c r="B73" s="19">
        <v>70711.749999999971</v>
      </c>
      <c r="C73" s="140">
        <v>71041.690000000017</v>
      </c>
      <c r="D73" s="247">
        <f t="shared" si="33"/>
        <v>5.3107715071985563E-2</v>
      </c>
      <c r="E73" s="215">
        <f t="shared" si="34"/>
        <v>5.2333502664234206E-2</v>
      </c>
      <c r="F73" s="52">
        <f t="shared" si="29"/>
        <v>4.6659854974604098E-3</v>
      </c>
      <c r="H73" s="19">
        <v>22403.091000000011</v>
      </c>
      <c r="I73" s="140">
        <v>23374.52099999999</v>
      </c>
      <c r="J73" s="214">
        <f t="shared" si="35"/>
        <v>7.1787574217709801E-2</v>
      </c>
      <c r="K73" s="215">
        <f t="shared" si="36"/>
        <v>7.3014981531844658E-2</v>
      </c>
      <c r="L73" s="52">
        <f t="shared" si="30"/>
        <v>4.336142722448335E-2</v>
      </c>
      <c r="N73" s="40">
        <f t="shared" si="31"/>
        <v>3.1682274869452423</v>
      </c>
      <c r="O73" s="143">
        <f t="shared" si="32"/>
        <v>3.290254074755258</v>
      </c>
      <c r="P73" s="52">
        <f t="shared" si="37"/>
        <v>3.851572789922101E-2</v>
      </c>
    </row>
    <row r="74" spans="1:16" ht="20.100000000000001" customHeight="1" x14ac:dyDescent="0.25">
      <c r="A74" s="38" t="s">
        <v>172</v>
      </c>
      <c r="B74" s="19">
        <v>31572.87000000001</v>
      </c>
      <c r="C74" s="140">
        <v>33684.999999999985</v>
      </c>
      <c r="D74" s="247">
        <f t="shared" si="33"/>
        <v>2.3712650075338852E-2</v>
      </c>
      <c r="E74" s="215">
        <f t="shared" si="34"/>
        <v>2.4814359529520314E-2</v>
      </c>
      <c r="F74" s="52">
        <f t="shared" si="29"/>
        <v>6.6896990992582395E-2</v>
      </c>
      <c r="H74" s="19">
        <v>8298.4880000000012</v>
      </c>
      <c r="I74" s="140">
        <v>9420.0160000000033</v>
      </c>
      <c r="J74" s="214">
        <f t="shared" si="35"/>
        <v>2.6591345060142546E-2</v>
      </c>
      <c r="K74" s="215">
        <f t="shared" si="36"/>
        <v>2.9425300063675389E-2</v>
      </c>
      <c r="L74" s="52">
        <f t="shared" si="30"/>
        <v>0.13514847524030907</v>
      </c>
      <c r="N74" s="40">
        <f t="shared" si="31"/>
        <v>2.6283603612848623</v>
      </c>
      <c r="O74" s="143">
        <f t="shared" si="32"/>
        <v>2.7965017069912443</v>
      </c>
      <c r="P74" s="52">
        <f t="shared" si="37"/>
        <v>6.3971953078833882E-2</v>
      </c>
    </row>
    <row r="75" spans="1:16" ht="20.100000000000001" customHeight="1" x14ac:dyDescent="0.25">
      <c r="A75" s="38" t="s">
        <v>174</v>
      </c>
      <c r="B75" s="19">
        <v>25186.13</v>
      </c>
      <c r="C75" s="140">
        <v>44488.399999999987</v>
      </c>
      <c r="D75" s="247">
        <f t="shared" si="33"/>
        <v>1.8915920137826999E-2</v>
      </c>
      <c r="E75" s="215">
        <f t="shared" si="34"/>
        <v>3.2772781727567514E-2</v>
      </c>
      <c r="F75" s="52">
        <f t="shared" si="29"/>
        <v>0.76638491106017415</v>
      </c>
      <c r="H75" s="19">
        <v>5137.1809999999996</v>
      </c>
      <c r="I75" s="140">
        <v>8806.2019999999993</v>
      </c>
      <c r="J75" s="214">
        <f t="shared" si="35"/>
        <v>1.646137857973743E-2</v>
      </c>
      <c r="K75" s="215">
        <f t="shared" si="36"/>
        <v>2.7507929527013354E-2</v>
      </c>
      <c r="L75" s="52">
        <f t="shared" si="30"/>
        <v>0.71420901852591923</v>
      </c>
      <c r="N75" s="40">
        <f t="shared" si="31"/>
        <v>2.0396865258775363</v>
      </c>
      <c r="O75" s="143">
        <f t="shared" si="32"/>
        <v>1.9794377860296173</v>
      </c>
      <c r="P75" s="52">
        <f t="shared" si="37"/>
        <v>-2.9538234960883578E-2</v>
      </c>
    </row>
    <row r="76" spans="1:16" ht="20.100000000000001" customHeight="1" x14ac:dyDescent="0.25">
      <c r="A76" s="38" t="s">
        <v>177</v>
      </c>
      <c r="B76" s="19">
        <v>86765.590000000011</v>
      </c>
      <c r="C76" s="140">
        <v>86554.709999999963</v>
      </c>
      <c r="D76" s="247">
        <f t="shared" si="33"/>
        <v>6.5164873331132689E-2</v>
      </c>
      <c r="E76" s="215">
        <f t="shared" si="34"/>
        <v>6.3761308977686434E-2</v>
      </c>
      <c r="F76" s="52">
        <f t="shared" si="29"/>
        <v>-2.4304565899920497E-3</v>
      </c>
      <c r="H76" s="19">
        <v>6168.6229999999987</v>
      </c>
      <c r="I76" s="140">
        <v>6565.1630000000023</v>
      </c>
      <c r="J76" s="214">
        <f t="shared" si="35"/>
        <v>1.9766490321963669E-2</v>
      </c>
      <c r="K76" s="215">
        <f t="shared" si="36"/>
        <v>2.0507596934223816E-2</v>
      </c>
      <c r="L76" s="52">
        <f t="shared" si="30"/>
        <v>6.428339031255495E-2</v>
      </c>
      <c r="N76" s="40">
        <f t="shared" si="31"/>
        <v>0.71095269449559417</v>
      </c>
      <c r="O76" s="143">
        <f t="shared" si="32"/>
        <v>0.75849864207274287</v>
      </c>
      <c r="P76" s="52">
        <f t="shared" si="37"/>
        <v>6.687638705818752E-2</v>
      </c>
    </row>
    <row r="77" spans="1:16" ht="20.100000000000001" customHeight="1" x14ac:dyDescent="0.25">
      <c r="A77" s="38" t="s">
        <v>179</v>
      </c>
      <c r="B77" s="19">
        <v>21258.090000000004</v>
      </c>
      <c r="C77" s="140">
        <v>15318.989999999998</v>
      </c>
      <c r="D77" s="247">
        <f t="shared" si="33"/>
        <v>1.5965784847562482E-2</v>
      </c>
      <c r="E77" s="215">
        <f t="shared" si="34"/>
        <v>1.1284872361262476E-2</v>
      </c>
      <c r="F77" s="52">
        <f t="shared" si="29"/>
        <v>-0.27938069694878537</v>
      </c>
      <c r="H77" s="19">
        <v>5736.6620000000003</v>
      </c>
      <c r="I77" s="140">
        <v>5411.0069999999987</v>
      </c>
      <c r="J77" s="214">
        <f t="shared" si="35"/>
        <v>1.8382331665166889E-2</v>
      </c>
      <c r="K77" s="215">
        <f t="shared" si="36"/>
        <v>1.6902360316760384E-2</v>
      </c>
      <c r="L77" s="52">
        <f t="shared" si="30"/>
        <v>-5.6767332640480048E-2</v>
      </c>
      <c r="N77" s="40">
        <f t="shared" si="31"/>
        <v>2.6985782824327109</v>
      </c>
      <c r="O77" s="143">
        <f t="shared" si="32"/>
        <v>3.5322217718008817</v>
      </c>
      <c r="P77" s="52">
        <f t="shared" si="37"/>
        <v>0.3089195132099925</v>
      </c>
    </row>
    <row r="78" spans="1:16" ht="20.100000000000001" customHeight="1" x14ac:dyDescent="0.25">
      <c r="A78" s="38" t="s">
        <v>178</v>
      </c>
      <c r="B78" s="19">
        <v>12908.280000000004</v>
      </c>
      <c r="C78" s="140">
        <v>12516.499999999998</v>
      </c>
      <c r="D78" s="247">
        <f t="shared" si="33"/>
        <v>9.6947007577865112E-3</v>
      </c>
      <c r="E78" s="215">
        <f t="shared" si="34"/>
        <v>9.2203927876277608E-3</v>
      </c>
      <c r="F78" s="52">
        <f t="shared" si="29"/>
        <v>-3.0351061489215139E-2</v>
      </c>
      <c r="H78" s="19">
        <v>4578.6360000000004</v>
      </c>
      <c r="I78" s="140">
        <v>4481.2569999999996</v>
      </c>
      <c r="J78" s="214">
        <f t="shared" si="35"/>
        <v>1.4671599185392667E-2</v>
      </c>
      <c r="K78" s="215">
        <f t="shared" si="36"/>
        <v>1.3998100628220347E-2</v>
      </c>
      <c r="L78" s="52">
        <f t="shared" si="30"/>
        <v>-2.1268124393378465E-2</v>
      </c>
      <c r="N78" s="40">
        <f t="shared" si="31"/>
        <v>3.5470535191365533</v>
      </c>
      <c r="O78" s="143">
        <f t="shared" si="32"/>
        <v>3.5802796308872291</v>
      </c>
      <c r="P78" s="52">
        <f t="shared" si="37"/>
        <v>9.367242859860743E-3</v>
      </c>
    </row>
    <row r="79" spans="1:16" ht="20.100000000000001" customHeight="1" x14ac:dyDescent="0.25">
      <c r="A79" s="38" t="s">
        <v>173</v>
      </c>
      <c r="B79" s="19">
        <v>1977.4500000000003</v>
      </c>
      <c r="C79" s="140">
        <v>2195.1000000000004</v>
      </c>
      <c r="D79" s="247">
        <f t="shared" si="33"/>
        <v>1.4851541811523249E-3</v>
      </c>
      <c r="E79" s="215">
        <f t="shared" si="34"/>
        <v>1.6170402435282791E-3</v>
      </c>
      <c r="F79" s="52">
        <f t="shared" si="29"/>
        <v>0.11006599408328911</v>
      </c>
      <c r="H79" s="19">
        <v>3549.1299999999992</v>
      </c>
      <c r="I79" s="140">
        <v>4219.6700000000019</v>
      </c>
      <c r="J79" s="214">
        <f t="shared" si="35"/>
        <v>1.1372691084605254E-2</v>
      </c>
      <c r="K79" s="215">
        <f t="shared" si="36"/>
        <v>1.3180981425051629E-2</v>
      </c>
      <c r="L79" s="52">
        <f t="shared" si="30"/>
        <v>0.18893080839529769</v>
      </c>
      <c r="N79" s="40">
        <f t="shared" si="31"/>
        <v>17.948013856228975</v>
      </c>
      <c r="O79" s="143">
        <f t="shared" si="32"/>
        <v>19.223133342444541</v>
      </c>
      <c r="P79" s="52">
        <f t="shared" si="37"/>
        <v>7.1045158335055952E-2</v>
      </c>
    </row>
    <row r="80" spans="1:16" ht="20.100000000000001" customHeight="1" x14ac:dyDescent="0.25">
      <c r="A80" s="38" t="s">
        <v>194</v>
      </c>
      <c r="B80" s="19">
        <v>16352.530000000002</v>
      </c>
      <c r="C80" s="140">
        <v>13128.559999999992</v>
      </c>
      <c r="D80" s="247">
        <f t="shared" si="33"/>
        <v>1.2281487927340174E-2</v>
      </c>
      <c r="E80" s="215">
        <f t="shared" si="34"/>
        <v>9.6712723154187084E-3</v>
      </c>
      <c r="F80" s="52">
        <f t="shared" si="29"/>
        <v>-0.19715420182687388</v>
      </c>
      <c r="H80" s="19">
        <v>3926.4350000000009</v>
      </c>
      <c r="I80" s="140">
        <v>3287.3869999999979</v>
      </c>
      <c r="J80" s="214">
        <f t="shared" si="35"/>
        <v>1.2581712227723991E-2</v>
      </c>
      <c r="K80" s="215">
        <f t="shared" si="36"/>
        <v>1.0268809405464444E-2</v>
      </c>
      <c r="L80" s="52">
        <f t="shared" si="30"/>
        <v>-0.16275527291296121</v>
      </c>
      <c r="N80" s="40">
        <f t="shared" si="31"/>
        <v>2.4011177475289758</v>
      </c>
      <c r="O80" s="143">
        <f t="shared" si="32"/>
        <v>2.5039966302473387</v>
      </c>
      <c r="P80" s="52">
        <f t="shared" si="37"/>
        <v>4.2846246430120714E-2</v>
      </c>
    </row>
    <row r="81" spans="1:16" ht="20.100000000000001" customHeight="1" x14ac:dyDescent="0.25">
      <c r="A81" s="38" t="s">
        <v>193</v>
      </c>
      <c r="B81" s="19">
        <v>9423.8900000000031</v>
      </c>
      <c r="C81" s="140">
        <v>9461.7100000000009</v>
      </c>
      <c r="D81" s="247">
        <f t="shared" si="33"/>
        <v>7.0777666369413062E-3</v>
      </c>
      <c r="E81" s="215">
        <f t="shared" si="34"/>
        <v>6.9700541399453104E-3</v>
      </c>
      <c r="F81" s="52">
        <f t="shared" ref="F81:F83" si="38">(C81-B81)/B81</f>
        <v>4.0132047381705302E-3</v>
      </c>
      <c r="H81" s="19">
        <v>3107.6089999999999</v>
      </c>
      <c r="I81" s="140">
        <v>3238.5410000000002</v>
      </c>
      <c r="J81" s="214">
        <f t="shared" si="35"/>
        <v>9.957898743844E-3</v>
      </c>
      <c r="K81" s="215">
        <f t="shared" si="36"/>
        <v>1.0116229175567783E-2</v>
      </c>
      <c r="L81" s="52">
        <f t="shared" ref="L81:L87" si="39">(I81-H81)/H81</f>
        <v>4.21327136071495E-2</v>
      </c>
      <c r="N81" s="40">
        <f t="shared" si="31"/>
        <v>3.2975862409259857</v>
      </c>
      <c r="O81" s="143">
        <f t="shared" si="32"/>
        <v>3.4227861559908304</v>
      </c>
      <c r="P81" s="52">
        <f t="shared" ref="P81:P83" si="40">(O81-N81)/N81</f>
        <v>3.7967138966981978E-2</v>
      </c>
    </row>
    <row r="82" spans="1:16" ht="20.100000000000001" customHeight="1" x14ac:dyDescent="0.25">
      <c r="A82" s="38" t="s">
        <v>192</v>
      </c>
      <c r="B82" s="19">
        <v>7619.3599999999979</v>
      </c>
      <c r="C82" s="140">
        <v>11855.3</v>
      </c>
      <c r="D82" s="247">
        <f t="shared" si="33"/>
        <v>5.7224831786921405E-3</v>
      </c>
      <c r="E82" s="215">
        <f t="shared" si="34"/>
        <v>8.733313834950936E-3</v>
      </c>
      <c r="F82" s="52">
        <f t="shared" si="38"/>
        <v>0.55594433128241771</v>
      </c>
      <c r="H82" s="19">
        <v>1538.7619999999999</v>
      </c>
      <c r="I82" s="140">
        <v>2580.6440000000011</v>
      </c>
      <c r="J82" s="214">
        <f t="shared" si="35"/>
        <v>4.9307477829015432E-3</v>
      </c>
      <c r="K82" s="215">
        <f t="shared" si="36"/>
        <v>8.0611565901293064E-3</v>
      </c>
      <c r="L82" s="52">
        <f t="shared" si="39"/>
        <v>0.67709106411517916</v>
      </c>
      <c r="N82" s="40">
        <f t="shared" si="31"/>
        <v>2.0195423237647261</v>
      </c>
      <c r="O82" s="143">
        <f t="shared" si="32"/>
        <v>2.1767850665946886</v>
      </c>
      <c r="P82" s="52">
        <f t="shared" si="40"/>
        <v>7.7860583053708313E-2</v>
      </c>
    </row>
    <row r="83" spans="1:16" ht="20.100000000000001" customHeight="1" x14ac:dyDescent="0.25">
      <c r="A83" s="38" t="s">
        <v>197</v>
      </c>
      <c r="B83" s="19">
        <v>29343.239999999983</v>
      </c>
      <c r="C83" s="140">
        <v>19535.790000000005</v>
      </c>
      <c r="D83" s="247">
        <f t="shared" si="33"/>
        <v>2.2038097334727107E-2</v>
      </c>
      <c r="E83" s="215">
        <f t="shared" si="34"/>
        <v>1.4391216171981832E-2</v>
      </c>
      <c r="F83" s="52">
        <f t="shared" si="38"/>
        <v>-0.33423200709941997</v>
      </c>
      <c r="H83" s="19">
        <v>3317.0959999999986</v>
      </c>
      <c r="I83" s="140">
        <v>2247.1530000000007</v>
      </c>
      <c r="J83" s="214">
        <f t="shared" si="35"/>
        <v>1.0629170558976353E-2</v>
      </c>
      <c r="K83" s="215">
        <f t="shared" si="36"/>
        <v>7.0194308920482019E-3</v>
      </c>
      <c r="L83" s="52">
        <f t="shared" si="39"/>
        <v>-0.32255412565689939</v>
      </c>
      <c r="N83" s="40">
        <f t="shared" si="31"/>
        <v>1.1304463992388027</v>
      </c>
      <c r="O83" s="143">
        <f t="shared" si="32"/>
        <v>1.1502749568868216</v>
      </c>
      <c r="P83" s="52">
        <f t="shared" si="40"/>
        <v>1.7540466899952607E-2</v>
      </c>
    </row>
    <row r="84" spans="1:16" ht="20.100000000000001" customHeight="1" x14ac:dyDescent="0.25">
      <c r="A84" s="38" t="s">
        <v>196</v>
      </c>
      <c r="B84" s="19">
        <v>13373.730000000001</v>
      </c>
      <c r="C84" s="140">
        <v>8080.6400000000012</v>
      </c>
      <c r="D84" s="247">
        <f t="shared" si="33"/>
        <v>1.0044274710916727E-2</v>
      </c>
      <c r="E84" s="215">
        <f t="shared" si="34"/>
        <v>5.9526764491204739E-3</v>
      </c>
      <c r="F84" s="52">
        <f t="shared" ref="F84:F87" si="41">(C84-B84)/B84</f>
        <v>-0.39578262758407712</v>
      </c>
      <c r="H84" s="19">
        <v>3439.0489999999995</v>
      </c>
      <c r="I84" s="140">
        <v>2157.9699999999998</v>
      </c>
      <c r="J84" s="214">
        <f t="shared" si="35"/>
        <v>1.1019951904218955E-2</v>
      </c>
      <c r="K84" s="215">
        <f t="shared" si="36"/>
        <v>6.7408499920180122E-3</v>
      </c>
      <c r="L84" s="52">
        <f t="shared" ref="L84:L85" si="42">(I84-H84)/H84</f>
        <v>-0.37250966764358401</v>
      </c>
      <c r="N84" s="40">
        <f t="shared" si="31"/>
        <v>2.5714957607189608</v>
      </c>
      <c r="O84" s="143">
        <f t="shared" si="32"/>
        <v>2.670543422303183</v>
      </c>
      <c r="P84" s="52">
        <f t="shared" ref="P84:P86" si="43">(O84-N84)/N84</f>
        <v>3.8517528629535669E-2</v>
      </c>
    </row>
    <row r="85" spans="1:16" ht="20.100000000000001" customHeight="1" x14ac:dyDescent="0.25">
      <c r="A85" s="38" t="s">
        <v>198</v>
      </c>
      <c r="B85" s="19">
        <v>12239.44</v>
      </c>
      <c r="C85" s="140">
        <v>9181.42</v>
      </c>
      <c r="D85" s="247">
        <f t="shared" si="33"/>
        <v>9.1923717368140832E-3</v>
      </c>
      <c r="E85" s="215">
        <f t="shared" si="34"/>
        <v>6.7635759795614822E-3</v>
      </c>
      <c r="F85" s="52">
        <f t="shared" si="41"/>
        <v>-0.24984966632460312</v>
      </c>
      <c r="H85" s="19">
        <v>2594.1289999999999</v>
      </c>
      <c r="I85" s="140">
        <v>2022.6030000000007</v>
      </c>
      <c r="J85" s="214">
        <f t="shared" si="35"/>
        <v>8.312523844045145E-3</v>
      </c>
      <c r="K85" s="215">
        <f t="shared" si="36"/>
        <v>6.3180041503846738E-3</v>
      </c>
      <c r="L85" s="52">
        <f t="shared" si="42"/>
        <v>-0.22031518093356159</v>
      </c>
      <c r="N85" s="40">
        <f t="shared" si="31"/>
        <v>2.1194834077376088</v>
      </c>
      <c r="O85" s="143">
        <f t="shared" si="32"/>
        <v>2.202930483519979</v>
      </c>
      <c r="P85" s="52">
        <f t="shared" si="43"/>
        <v>3.937142205394463E-2</v>
      </c>
    </row>
    <row r="86" spans="1:16" ht="20.100000000000001" customHeight="1" x14ac:dyDescent="0.25">
      <c r="A86" s="38" t="s">
        <v>200</v>
      </c>
      <c r="B86" s="19">
        <v>38320.630000000012</v>
      </c>
      <c r="C86" s="140">
        <v>36656.909999999982</v>
      </c>
      <c r="D86" s="247">
        <f t="shared" si="33"/>
        <v>2.8780522323644708E-2</v>
      </c>
      <c r="E86" s="215">
        <f t="shared" si="34"/>
        <v>2.7003643876540553E-2</v>
      </c>
      <c r="F86" s="52">
        <f t="shared" si="41"/>
        <v>-4.3415778915952837E-2</v>
      </c>
      <c r="H86" s="19">
        <v>1949.8579999999997</v>
      </c>
      <c r="I86" s="140">
        <v>1830.3170000000002</v>
      </c>
      <c r="J86" s="214">
        <f t="shared" si="35"/>
        <v>6.2480474631377925E-3</v>
      </c>
      <c r="K86" s="215">
        <f t="shared" si="36"/>
        <v>5.7173604521102862E-3</v>
      </c>
      <c r="L86" s="52">
        <f t="shared" si="39"/>
        <v>-6.1307541369678975E-2</v>
      </c>
      <c r="N86" s="40">
        <f t="shared" si="31"/>
        <v>0.50882722961496174</v>
      </c>
      <c r="O86" s="143">
        <f t="shared" si="32"/>
        <v>0.49931022554819848</v>
      </c>
      <c r="P86" s="52">
        <f t="shared" si="43"/>
        <v>-1.8703802612853357E-2</v>
      </c>
    </row>
    <row r="87" spans="1:16" ht="20.100000000000001" customHeight="1" x14ac:dyDescent="0.25">
      <c r="A87" s="38" t="s">
        <v>199</v>
      </c>
      <c r="B87" s="19">
        <v>3515.2400000000007</v>
      </c>
      <c r="C87" s="140">
        <v>5027.1000000000022</v>
      </c>
      <c r="D87" s="247">
        <f t="shared" si="33"/>
        <v>2.6401038629315023E-3</v>
      </c>
      <c r="E87" s="215">
        <f t="shared" si="34"/>
        <v>3.7032586252293805E-3</v>
      </c>
      <c r="F87" s="52">
        <f t="shared" si="41"/>
        <v>0.43008727711336958</v>
      </c>
      <c r="H87" s="19">
        <v>1268.3649999999996</v>
      </c>
      <c r="I87" s="140">
        <v>1747.9740000000004</v>
      </c>
      <c r="J87" s="214">
        <f t="shared" si="35"/>
        <v>4.064298385104333E-3</v>
      </c>
      <c r="K87" s="215">
        <f t="shared" si="36"/>
        <v>5.4601456572369849E-3</v>
      </c>
      <c r="L87" s="52">
        <f t="shared" si="39"/>
        <v>0.37813168922195189</v>
      </c>
      <c r="N87" s="40">
        <f t="shared" ref="N87" si="44">(H87/B87)*10</f>
        <v>3.6081889145549075</v>
      </c>
      <c r="O87" s="143">
        <f t="shared" ref="O87" si="45">(I87/C87)*10</f>
        <v>3.4771021065823233</v>
      </c>
      <c r="P87" s="52">
        <f t="shared" ref="P87" si="46">(O87-N87)/N87</f>
        <v>-3.6330361596034831E-2</v>
      </c>
    </row>
    <row r="88" spans="1:16" ht="20.100000000000001" customHeight="1" x14ac:dyDescent="0.25">
      <c r="A88" s="38" t="s">
        <v>204</v>
      </c>
      <c r="B88" s="19">
        <v>9058.61</v>
      </c>
      <c r="C88" s="140">
        <v>6136.68</v>
      </c>
      <c r="D88" s="247">
        <f t="shared" si="33"/>
        <v>6.8034248739175509E-3</v>
      </c>
      <c r="E88" s="215">
        <f t="shared" si="34"/>
        <v>4.5206407551615499E-3</v>
      </c>
      <c r="F88" s="52">
        <f t="shared" ref="F88:F94" si="47">(C88-B88)/B88</f>
        <v>-0.32255831744605412</v>
      </c>
      <c r="H88" s="19">
        <v>2272.6990000000001</v>
      </c>
      <c r="I88" s="140">
        <v>1554.8750000000005</v>
      </c>
      <c r="J88" s="214">
        <f t="shared" si="35"/>
        <v>7.2825463297459606E-3</v>
      </c>
      <c r="K88" s="215">
        <f t="shared" si="36"/>
        <v>4.8569623912005314E-3</v>
      </c>
      <c r="L88" s="52">
        <f t="shared" ref="L88:L94" si="48">(I88-H88)/H88</f>
        <v>-0.31584648913032459</v>
      </c>
      <c r="N88" s="40">
        <f t="shared" si="31"/>
        <v>2.5088827093781498</v>
      </c>
      <c r="O88" s="143">
        <f t="shared" si="32"/>
        <v>2.5337397420103387</v>
      </c>
      <c r="P88" s="52">
        <f t="shared" ref="P88:P92" si="49">(O88-N88)/N88</f>
        <v>9.9076104830543906E-3</v>
      </c>
    </row>
    <row r="89" spans="1:16" ht="20.100000000000001" customHeight="1" x14ac:dyDescent="0.25">
      <c r="A89" s="38" t="s">
        <v>202</v>
      </c>
      <c r="B89" s="19">
        <v>3667.1100000000006</v>
      </c>
      <c r="C89" s="140">
        <v>3819.9200000000005</v>
      </c>
      <c r="D89" s="247">
        <f t="shared" si="33"/>
        <v>2.7541650859670293E-3</v>
      </c>
      <c r="E89" s="215">
        <f t="shared" si="34"/>
        <v>2.8139785736679621E-3</v>
      </c>
      <c r="F89" s="52">
        <f t="shared" si="47"/>
        <v>4.167041621331237E-2</v>
      </c>
      <c r="H89" s="19">
        <v>1188.5189999999998</v>
      </c>
      <c r="I89" s="140">
        <v>1248.5860000000005</v>
      </c>
      <c r="J89" s="214">
        <f t="shared" si="35"/>
        <v>3.8084430367960466E-3</v>
      </c>
      <c r="K89" s="215">
        <f t="shared" si="36"/>
        <v>3.9002075692126425E-3</v>
      </c>
      <c r="L89" s="52">
        <f t="shared" si="48"/>
        <v>5.0539368743790128E-2</v>
      </c>
      <c r="N89" s="40">
        <f t="shared" si="31"/>
        <v>3.2410235853301361</v>
      </c>
      <c r="O89" s="143">
        <f t="shared" si="32"/>
        <v>3.2686181909568797</v>
      </c>
      <c r="P89" s="52">
        <f t="shared" si="49"/>
        <v>8.5141637819746707E-3</v>
      </c>
    </row>
    <row r="90" spans="1:16" ht="20.100000000000001" customHeight="1" x14ac:dyDescent="0.25">
      <c r="A90" s="38" t="s">
        <v>205</v>
      </c>
      <c r="B90" s="19">
        <v>2338.4100000000003</v>
      </c>
      <c r="C90" s="140">
        <v>5219.1499999999987</v>
      </c>
      <c r="D90" s="247">
        <f t="shared" si="33"/>
        <v>1.7562514292388722E-3</v>
      </c>
      <c r="E90" s="215">
        <f t="shared" si="34"/>
        <v>3.8447339925336494E-3</v>
      </c>
      <c r="F90" s="52">
        <f t="shared" si="47"/>
        <v>1.2319225456613674</v>
      </c>
      <c r="H90" s="19">
        <v>545.01400000000001</v>
      </c>
      <c r="I90" s="140">
        <v>1124.7290000000003</v>
      </c>
      <c r="J90" s="214">
        <f t="shared" si="35"/>
        <v>1.7464211958381488E-3</v>
      </c>
      <c r="K90" s="215">
        <f t="shared" si="36"/>
        <v>3.5133155097950525E-3</v>
      </c>
      <c r="L90" s="52">
        <f t="shared" si="48"/>
        <v>1.0636699240753453</v>
      </c>
      <c r="N90" s="40">
        <f t="shared" si="31"/>
        <v>2.3307033411591633</v>
      </c>
      <c r="O90" s="143">
        <f t="shared" si="32"/>
        <v>2.1550041673452585</v>
      </c>
      <c r="P90" s="52">
        <f t="shared" si="49"/>
        <v>-7.5384614897630764E-2</v>
      </c>
    </row>
    <row r="91" spans="1:16" ht="20.100000000000001" customHeight="1" x14ac:dyDescent="0.25">
      <c r="A91" s="38" t="s">
        <v>210</v>
      </c>
      <c r="B91" s="19">
        <v>2246.5500000000002</v>
      </c>
      <c r="C91" s="140">
        <v>2859.6599999999994</v>
      </c>
      <c r="D91" s="247">
        <f t="shared" si="33"/>
        <v>1.6872604241157832E-3</v>
      </c>
      <c r="E91" s="215">
        <f t="shared" si="34"/>
        <v>2.1065943705562739E-3</v>
      </c>
      <c r="F91" s="52">
        <f t="shared" si="47"/>
        <v>0.27291179809040494</v>
      </c>
      <c r="H91" s="19">
        <v>742.23900000000003</v>
      </c>
      <c r="I91" s="140">
        <v>987.42400000000009</v>
      </c>
      <c r="J91" s="214">
        <f t="shared" si="35"/>
        <v>2.3784011456177488E-3</v>
      </c>
      <c r="K91" s="215">
        <f t="shared" si="36"/>
        <v>3.0844159383672594E-3</v>
      </c>
      <c r="L91" s="52">
        <f t="shared" si="48"/>
        <v>0.33033160477959261</v>
      </c>
      <c r="N91" s="40">
        <f t="shared" si="31"/>
        <v>3.3039059891834146</v>
      </c>
      <c r="O91" s="143">
        <f t="shared" si="32"/>
        <v>3.4529419581348844</v>
      </c>
      <c r="P91" s="52">
        <f t="shared" si="49"/>
        <v>4.510902230250962E-2</v>
      </c>
    </row>
    <row r="92" spans="1:16" ht="20.100000000000001" customHeight="1" x14ac:dyDescent="0.25">
      <c r="A92" s="38" t="s">
        <v>206</v>
      </c>
      <c r="B92" s="19">
        <v>1473.0799999999997</v>
      </c>
      <c r="C92" s="140">
        <v>4200.130000000001</v>
      </c>
      <c r="D92" s="247">
        <f t="shared" si="33"/>
        <v>1.1063495517822782E-3</v>
      </c>
      <c r="E92" s="215">
        <f t="shared" si="34"/>
        <v>3.0940637046377984E-3</v>
      </c>
      <c r="F92" s="52">
        <f t="shared" si="47"/>
        <v>1.8512572297499128</v>
      </c>
      <c r="H92" s="19">
        <v>277.863</v>
      </c>
      <c r="I92" s="140">
        <v>876.44499999999982</v>
      </c>
      <c r="J92" s="214">
        <f t="shared" si="35"/>
        <v>8.903731514037723E-4</v>
      </c>
      <c r="K92" s="215">
        <f t="shared" si="36"/>
        <v>2.7377508821967989E-3</v>
      </c>
      <c r="L92" s="52">
        <f>(I92-H92)/H92</f>
        <v>2.1542342809226125</v>
      </c>
      <c r="N92" s="40">
        <f t="shared" si="31"/>
        <v>1.8862723002145168</v>
      </c>
      <c r="O92" s="143">
        <f t="shared" si="32"/>
        <v>2.0867092209050666</v>
      </c>
      <c r="P92" s="52">
        <f t="shared" si="49"/>
        <v>0.10626086205462229</v>
      </c>
    </row>
    <row r="93" spans="1:16" ht="20.100000000000001" customHeight="1" x14ac:dyDescent="0.25">
      <c r="A93" s="38" t="s">
        <v>195</v>
      </c>
      <c r="B93" s="19">
        <v>2820.0200000000013</v>
      </c>
      <c r="C93" s="140">
        <v>2242.8399999999997</v>
      </c>
      <c r="D93" s="247">
        <f t="shared" si="33"/>
        <v>2.1179622715786395E-3</v>
      </c>
      <c r="E93" s="215">
        <f t="shared" si="34"/>
        <v>1.6522083457678302E-3</v>
      </c>
      <c r="F93" s="52">
        <f t="shared" si="47"/>
        <v>-0.20467230728860128</v>
      </c>
      <c r="H93" s="19">
        <v>1032.7079999999999</v>
      </c>
      <c r="I93" s="140">
        <v>784.98200000000008</v>
      </c>
      <c r="J93" s="214">
        <f t="shared" si="35"/>
        <v>3.3091684622993589E-3</v>
      </c>
      <c r="K93" s="215">
        <f t="shared" si="36"/>
        <v>2.4520479471143177E-3</v>
      </c>
      <c r="L93" s="52">
        <f>(I93-H93)/H93</f>
        <v>-0.23988000480290633</v>
      </c>
      <c r="N93" s="40">
        <f t="shared" ref="N93" si="50">(H93/B93)*10</f>
        <v>3.6620591343323783</v>
      </c>
      <c r="O93" s="143">
        <f t="shared" ref="O93" si="51">(I93/C93)*10</f>
        <v>3.4999464964063427</v>
      </c>
      <c r="P93" s="52">
        <f t="shared" ref="P93" si="52">(O93-N93)/N93</f>
        <v>-4.4268164980244093E-2</v>
      </c>
    </row>
    <row r="94" spans="1:16" ht="20.100000000000001" customHeight="1" x14ac:dyDescent="0.25">
      <c r="A94" s="38" t="s">
        <v>212</v>
      </c>
      <c r="B94" s="19">
        <v>532.85</v>
      </c>
      <c r="C94" s="140">
        <v>445.09999999999997</v>
      </c>
      <c r="D94" s="247">
        <f t="shared" si="33"/>
        <v>4.0019439451162669E-4</v>
      </c>
      <c r="E94" s="215">
        <f t="shared" si="34"/>
        <v>3.2788693562682189E-4</v>
      </c>
      <c r="F94" s="52">
        <f t="shared" si="47"/>
        <v>-0.16468049169559923</v>
      </c>
      <c r="H94" s="19">
        <v>1094.8019999999997</v>
      </c>
      <c r="I94" s="140">
        <v>644.17100000000005</v>
      </c>
      <c r="J94" s="214">
        <f t="shared" si="35"/>
        <v>3.5081400074970489E-3</v>
      </c>
      <c r="K94" s="215">
        <f t="shared" si="36"/>
        <v>2.0121966849438295E-3</v>
      </c>
      <c r="L94" s="52">
        <f t="shared" si="48"/>
        <v>-0.41160958785241508</v>
      </c>
      <c r="N94" s="40">
        <f t="shared" ref="N94" si="53">(H94/B94)*10</f>
        <v>20.546157455193761</v>
      </c>
      <c r="O94" s="143">
        <f t="shared" ref="O94" si="54">(I94/C94)*10</f>
        <v>14.472500561671538</v>
      </c>
      <c r="P94" s="52">
        <f t="shared" ref="P94" si="55">(O94-N94)/N94</f>
        <v>-0.29561035472289215</v>
      </c>
    </row>
    <row r="95" spans="1:16" ht="20.100000000000001" customHeight="1" thickBot="1" x14ac:dyDescent="0.3">
      <c r="A95" s="8" t="s">
        <v>17</v>
      </c>
      <c r="B95" s="19">
        <f>B96-SUM(B68:B94)</f>
        <v>51591.929999999003</v>
      </c>
      <c r="C95" s="140">
        <f>C96-SUM(C68:C94)</f>
        <v>49489.280000000261</v>
      </c>
      <c r="D95" s="247">
        <f t="shared" si="33"/>
        <v>3.8747867482473171E-2</v>
      </c>
      <c r="E95" s="215">
        <f t="shared" si="34"/>
        <v>3.6456725152949565E-2</v>
      </c>
      <c r="F95" s="52">
        <f>(C95-B95)/B95</f>
        <v>-4.0755404963504625E-2</v>
      </c>
      <c r="H95" s="19">
        <f>H96-SUM(H68:H94)</f>
        <v>11699.334999999905</v>
      </c>
      <c r="I95" s="140">
        <f>I96-SUM(I68:I94)</f>
        <v>11613.024999999965</v>
      </c>
      <c r="J95" s="214">
        <f t="shared" si="35"/>
        <v>3.7488883994192701E-2</v>
      </c>
      <c r="K95" s="215">
        <f t="shared" si="36"/>
        <v>3.6275601365428969E-2</v>
      </c>
      <c r="L95" s="52">
        <f>(I95-H95)/H95</f>
        <v>-7.3773423874040848E-3</v>
      </c>
      <c r="N95" s="40">
        <f t="shared" si="31"/>
        <v>2.2676676371673112</v>
      </c>
      <c r="O95" s="143">
        <f t="shared" si="32"/>
        <v>2.3465738438708148</v>
      </c>
      <c r="P95" s="52">
        <f>(O95-N95)/N95</f>
        <v>3.4796195619773609E-2</v>
      </c>
    </row>
    <row r="96" spans="1:16" ht="26.25" customHeight="1" thickBot="1" x14ac:dyDescent="0.3">
      <c r="A96" s="12" t="s">
        <v>18</v>
      </c>
      <c r="B96" s="17">
        <v>1331477.9199999997</v>
      </c>
      <c r="C96" s="145">
        <v>1357480.1300000004</v>
      </c>
      <c r="D96" s="243">
        <f>SUM(D68:D95)</f>
        <v>0.99999999999999967</v>
      </c>
      <c r="E96" s="244">
        <f>SUM(E68:E95)</f>
        <v>0.99999999999999978</v>
      </c>
      <c r="F96" s="57">
        <f>(C96-B96)/B96</f>
        <v>1.9528833042909692E-2</v>
      </c>
      <c r="G96" s="1"/>
      <c r="H96" s="17">
        <v>312074.77399999998</v>
      </c>
      <c r="I96" s="145">
        <v>320133.21799999988</v>
      </c>
      <c r="J96" s="255">
        <f t="shared" si="35"/>
        <v>1</v>
      </c>
      <c r="K96" s="244">
        <f t="shared" si="36"/>
        <v>1</v>
      </c>
      <c r="L96" s="57">
        <f>(I96-H96)/H96</f>
        <v>2.5822157608932216E-2</v>
      </c>
      <c r="M96" s="1"/>
      <c r="N96" s="37">
        <f t="shared" si="31"/>
        <v>2.3438223744634086</v>
      </c>
      <c r="O96" s="150">
        <f t="shared" si="32"/>
        <v>2.3582902683076461</v>
      </c>
      <c r="P96" s="57">
        <f>(O96-N96)/N96</f>
        <v>6.1727774262543174E-3</v>
      </c>
    </row>
  </sheetData>
  <mergeCells count="33">
    <mergeCell ref="A4:A6"/>
    <mergeCell ref="B4:C4"/>
    <mergeCell ref="D4:E4"/>
    <mergeCell ref="J4:K4"/>
    <mergeCell ref="N4:O4"/>
    <mergeCell ref="B5:C5"/>
    <mergeCell ref="D5:E5"/>
    <mergeCell ref="H5:I5"/>
    <mergeCell ref="J5:K5"/>
    <mergeCell ref="N5:O5"/>
    <mergeCell ref="H4:I4"/>
    <mergeCell ref="A36:A38"/>
    <mergeCell ref="B36:C36"/>
    <mergeCell ref="D36:E36"/>
    <mergeCell ref="J36:K36"/>
    <mergeCell ref="N36:O36"/>
    <mergeCell ref="B37:C37"/>
    <mergeCell ref="D37:E37"/>
    <mergeCell ref="H37:I37"/>
    <mergeCell ref="J37:K37"/>
    <mergeCell ref="N37:O37"/>
    <mergeCell ref="H36:I36"/>
    <mergeCell ref="A65:A67"/>
    <mergeCell ref="B65:C65"/>
    <mergeCell ref="D65:E65"/>
    <mergeCell ref="J65:K65"/>
    <mergeCell ref="N65:O65"/>
    <mergeCell ref="B66:C66"/>
    <mergeCell ref="D66:E66"/>
    <mergeCell ref="H66:I66"/>
    <mergeCell ref="J66:K66"/>
    <mergeCell ref="N66:O66"/>
    <mergeCell ref="H65:I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7:E10 J7:J10 F28:F30 L28:L31 L57:L61 F76:F86 J68:K81 M28:O31 M57:P61 M94 D39:E45 J39:K45 L84:L86 L95 P84:P86 P95 D68:E77 L88:L92 P88:P92" evalError="1"/>
    <ignoredError sqref="B32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71" id="{364C431A-69E9-41DB-B6B9-73DD9F2177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D4759A79-8210-4252-871F-923D21BF9D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L39:L62 P39:P62 F39:F62</xm:sqref>
        </x14:conditionalFormatting>
        <x14:conditionalFormatting xmlns:xm="http://schemas.microsoft.com/office/excel/2006/main">
          <x14:cfRule type="iconSet" priority="276" id="{F99A7A6D-978E-4D04-AA7D-1AE8F608DE8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6" id="{55F0F2BA-94C6-498D-851E-AE1B01CE237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1" id="{41561DA6-11C0-49D4-A199-6EE03B06045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8A8FC-23B1-4AEA-BB9F-58A99DA81326}">
  <sheetPr codeName="Folha27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5" max="5" width="8.85546875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134</v>
      </c>
      <c r="B1" s="4"/>
    </row>
    <row r="3" spans="1:19" ht="15.75" thickBot="1" x14ac:dyDescent="0.3"/>
    <row r="4" spans="1:19" x14ac:dyDescent="0.25">
      <c r="A4" s="332" t="s">
        <v>16</v>
      </c>
      <c r="B4" s="315"/>
      <c r="C4" s="315"/>
      <c r="D4" s="315"/>
      <c r="E4" s="351" t="s">
        <v>1</v>
      </c>
      <c r="F4" s="349"/>
      <c r="G4" s="344" t="s">
        <v>104</v>
      </c>
      <c r="H4" s="344"/>
      <c r="I4" s="130" t="s">
        <v>0</v>
      </c>
      <c r="K4" s="345" t="s">
        <v>19</v>
      </c>
      <c r="L4" s="349"/>
      <c r="M4" s="344" t="s">
        <v>104</v>
      </c>
      <c r="N4" s="344"/>
      <c r="O4" s="130" t="s">
        <v>0</v>
      </c>
      <c r="Q4" s="343" t="s">
        <v>22</v>
      </c>
      <c r="R4" s="344"/>
      <c r="S4" s="130" t="s">
        <v>0</v>
      </c>
    </row>
    <row r="5" spans="1:19" x14ac:dyDescent="0.25">
      <c r="A5" s="350"/>
      <c r="B5" s="316"/>
      <c r="C5" s="316"/>
      <c r="D5" s="316"/>
      <c r="E5" s="352" t="s">
        <v>154</v>
      </c>
      <c r="F5" s="342"/>
      <c r="G5" s="346" t="str">
        <f>E5</f>
        <v>jan-out</v>
      </c>
      <c r="H5" s="346"/>
      <c r="I5" s="131" t="s">
        <v>151</v>
      </c>
      <c r="K5" s="341" t="str">
        <f>E5</f>
        <v>jan-out</v>
      </c>
      <c r="L5" s="342"/>
      <c r="M5" s="353" t="str">
        <f>E5</f>
        <v>jan-out</v>
      </c>
      <c r="N5" s="348"/>
      <c r="O5" s="131" t="str">
        <f>I5</f>
        <v>2023/2022</v>
      </c>
      <c r="Q5" s="341" t="str">
        <f>E5</f>
        <v>jan-out</v>
      </c>
      <c r="R5" s="342"/>
      <c r="S5" s="131" t="str">
        <f>O5</f>
        <v>2023/2022</v>
      </c>
    </row>
    <row r="6" spans="1:19" ht="15.75" thickBot="1" x14ac:dyDescent="0.3">
      <c r="A6" s="333"/>
      <c r="B6" s="356"/>
      <c r="C6" s="356"/>
      <c r="D6" s="356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489058.48999999987</v>
      </c>
      <c r="F7" s="145">
        <v>483244.42999999982</v>
      </c>
      <c r="G7" s="243">
        <f>E7/E15</f>
        <v>0.40488827479807094</v>
      </c>
      <c r="H7" s="244">
        <f>F7/F15</f>
        <v>0.39723881440080888</v>
      </c>
      <c r="I7" s="164">
        <f t="shared" ref="I7:I18" si="0">(F7-E7)/E7</f>
        <v>-1.1888271278145192E-2</v>
      </c>
      <c r="J7" s="1"/>
      <c r="K7" s="17">
        <v>124462.68799999991</v>
      </c>
      <c r="L7" s="145">
        <v>124216.68999999989</v>
      </c>
      <c r="M7" s="243">
        <f>K7/K15</f>
        <v>0.34984323210095358</v>
      </c>
      <c r="N7" s="244">
        <f>L7/L15</f>
        <v>0.34146560199462112</v>
      </c>
      <c r="O7" s="164">
        <f t="shared" ref="O7:O18" si="1">(L7-K7)/K7</f>
        <v>-1.9764798909053098E-3</v>
      </c>
      <c r="P7" s="1"/>
      <c r="Q7" s="187">
        <f t="shared" ref="Q7:R18" si="2">(K7/E7)*10</f>
        <v>2.5449448388064981</v>
      </c>
      <c r="R7" s="188">
        <f t="shared" si="2"/>
        <v>2.5704732902974161</v>
      </c>
      <c r="S7" s="55">
        <f>(R7-Q7)/Q7</f>
        <v>1.0031043149402818E-2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396341.64999999991</v>
      </c>
      <c r="F8" s="181">
        <v>402638.33999999985</v>
      </c>
      <c r="G8" s="245">
        <f>E8/E7</f>
        <v>0.81041768644073642</v>
      </c>
      <c r="H8" s="246">
        <f>F8/F7</f>
        <v>0.83319809811361922</v>
      </c>
      <c r="I8" s="206">
        <f t="shared" si="0"/>
        <v>1.5887025751646203E-2</v>
      </c>
      <c r="K8" s="180">
        <v>108338.7819999999</v>
      </c>
      <c r="L8" s="181">
        <v>109656.22999999988</v>
      </c>
      <c r="M8" s="250">
        <f>K8/K7</f>
        <v>0.87045188996721645</v>
      </c>
      <c r="N8" s="246">
        <f>L8/L7</f>
        <v>0.88278177433322347</v>
      </c>
      <c r="O8" s="207">
        <f t="shared" si="1"/>
        <v>1.2160446847186967E-2</v>
      </c>
      <c r="Q8" s="189">
        <f t="shared" si="2"/>
        <v>2.73346952055127</v>
      </c>
      <c r="R8" s="190">
        <f t="shared" si="2"/>
        <v>2.7234423328886148</v>
      </c>
      <c r="S8" s="182">
        <f t="shared" ref="S8:S18" si="3">(R8-Q8)/Q8</f>
        <v>-3.6683005196388573E-3</v>
      </c>
    </row>
    <row r="9" spans="1:19" ht="24" customHeight="1" x14ac:dyDescent="0.25">
      <c r="A9" s="8"/>
      <c r="B9" t="s">
        <v>37</v>
      </c>
      <c r="E9" s="19">
        <v>87122.099999999962</v>
      </c>
      <c r="F9" s="140">
        <v>75683.989999999962</v>
      </c>
      <c r="G9" s="247">
        <f>E9/E7</f>
        <v>0.17814249579840641</v>
      </c>
      <c r="H9" s="215">
        <f>F9/F7</f>
        <v>0.15661637320889552</v>
      </c>
      <c r="I9" s="182">
        <f t="shared" si="0"/>
        <v>-0.13128827243604096</v>
      </c>
      <c r="K9" s="19">
        <v>14848.421000000004</v>
      </c>
      <c r="L9" s="140">
        <v>13423.689999999999</v>
      </c>
      <c r="M9" s="247">
        <f>K9/K7</f>
        <v>0.11930017934370833</v>
      </c>
      <c r="N9" s="215">
        <f>L9/L7</f>
        <v>0.10806671792655247</v>
      </c>
      <c r="O9" s="182">
        <f t="shared" si="1"/>
        <v>-9.5951684020813041E-2</v>
      </c>
      <c r="Q9" s="189">
        <f t="shared" si="2"/>
        <v>1.7043231281155999</v>
      </c>
      <c r="R9" s="190">
        <f t="shared" si="2"/>
        <v>1.7736498828880463</v>
      </c>
      <c r="S9" s="182">
        <f t="shared" si="3"/>
        <v>4.0677001695739505E-2</v>
      </c>
    </row>
    <row r="10" spans="1:19" ht="24" customHeight="1" thickBot="1" x14ac:dyDescent="0.3">
      <c r="A10" s="8"/>
      <c r="B10" t="s">
        <v>36</v>
      </c>
      <c r="E10" s="19">
        <v>5594.7400000000007</v>
      </c>
      <c r="F10" s="140">
        <v>4922.1000000000004</v>
      </c>
      <c r="G10" s="247">
        <f>E10/E7</f>
        <v>1.1439817760857198E-2</v>
      </c>
      <c r="H10" s="215">
        <f>F10/F7</f>
        <v>1.0185528677485227E-2</v>
      </c>
      <c r="I10" s="186">
        <f t="shared" si="0"/>
        <v>-0.12022721341831796</v>
      </c>
      <c r="K10" s="19">
        <v>1275.4850000000001</v>
      </c>
      <c r="L10" s="140">
        <v>1136.7699999999998</v>
      </c>
      <c r="M10" s="247">
        <f>K10/K7</f>
        <v>1.0247930689075277E-2</v>
      </c>
      <c r="N10" s="215">
        <f>L10/L7</f>
        <v>9.1515077402239652E-3</v>
      </c>
      <c r="O10" s="209">
        <f t="shared" si="1"/>
        <v>-0.10875470899304998</v>
      </c>
      <c r="Q10" s="189">
        <f t="shared" si="2"/>
        <v>2.2797931628636898</v>
      </c>
      <c r="R10" s="190">
        <f t="shared" si="2"/>
        <v>2.3095223583429831</v>
      </c>
      <c r="S10" s="182">
        <f t="shared" si="3"/>
        <v>1.304030381508379E-2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718826.55000000249</v>
      </c>
      <c r="F11" s="145">
        <v>733264.16000000085</v>
      </c>
      <c r="G11" s="243">
        <f>E11/E15</f>
        <v>0.59511172520192901</v>
      </c>
      <c r="H11" s="244">
        <f>F11/F15</f>
        <v>0.60276118559919145</v>
      </c>
      <c r="I11" s="164">
        <f t="shared" si="0"/>
        <v>2.0084970428538438E-2</v>
      </c>
      <c r="J11" s="1"/>
      <c r="K11" s="17">
        <v>231304.34299999938</v>
      </c>
      <c r="L11" s="145">
        <v>239558.429</v>
      </c>
      <c r="M11" s="243">
        <f>K11/K15</f>
        <v>0.65015676789904631</v>
      </c>
      <c r="N11" s="244">
        <f>L11/L15</f>
        <v>0.65853439800537894</v>
      </c>
      <c r="O11" s="164">
        <f t="shared" si="1"/>
        <v>3.5684959015234066E-2</v>
      </c>
      <c r="Q11" s="191">
        <f t="shared" si="2"/>
        <v>3.2178046706816628</v>
      </c>
      <c r="R11" s="192">
        <f t="shared" si="2"/>
        <v>3.2670140185223251</v>
      </c>
      <c r="S11" s="57">
        <f t="shared" si="3"/>
        <v>1.5292832498200638E-2</v>
      </c>
    </row>
    <row r="12" spans="1:19" s="3" customFormat="1" ht="24" customHeight="1" x14ac:dyDescent="0.25">
      <c r="A12" s="46"/>
      <c r="B12" s="3" t="s">
        <v>33</v>
      </c>
      <c r="E12" s="31">
        <v>669189.84000000253</v>
      </c>
      <c r="F12" s="141">
        <v>682645.57000000076</v>
      </c>
      <c r="G12" s="247">
        <f>E12/E11</f>
        <v>0.93094758394775512</v>
      </c>
      <c r="H12" s="215">
        <f>F12/F11</f>
        <v>0.93096813841276516</v>
      </c>
      <c r="I12" s="206">
        <f t="shared" si="0"/>
        <v>2.0107492964923354E-2</v>
      </c>
      <c r="K12" s="31">
        <v>223054.13099999938</v>
      </c>
      <c r="L12" s="141">
        <v>230640.027</v>
      </c>
      <c r="M12" s="247">
        <f>K12/K11</f>
        <v>0.96433178948135867</v>
      </c>
      <c r="N12" s="215">
        <f>L12/L11</f>
        <v>0.96277149571723064</v>
      </c>
      <c r="O12" s="206">
        <f t="shared" si="1"/>
        <v>3.4009215458110663E-2</v>
      </c>
      <c r="Q12" s="189">
        <f t="shared" si="2"/>
        <v>3.3331966157764521</v>
      </c>
      <c r="R12" s="190">
        <f t="shared" si="2"/>
        <v>3.3786204310972052</v>
      </c>
      <c r="S12" s="182">
        <f t="shared" si="3"/>
        <v>1.362770354012611E-2</v>
      </c>
    </row>
    <row r="13" spans="1:19" ht="24" customHeight="1" x14ac:dyDescent="0.25">
      <c r="A13" s="8"/>
      <c r="B13" s="3" t="s">
        <v>37</v>
      </c>
      <c r="D13" s="3"/>
      <c r="E13" s="19">
        <v>45921.369999999988</v>
      </c>
      <c r="F13" s="140">
        <v>46986.420000000006</v>
      </c>
      <c r="G13" s="247">
        <f>E13/E11</f>
        <v>6.3883797836904926E-2</v>
      </c>
      <c r="H13" s="215">
        <f>F13/F11</f>
        <v>6.4078435253128896E-2</v>
      </c>
      <c r="I13" s="182">
        <f t="shared" si="0"/>
        <v>2.3192905612354722E-2</v>
      </c>
      <c r="K13" s="19">
        <v>7795.135000000002</v>
      </c>
      <c r="L13" s="140">
        <v>8550.7549999999992</v>
      </c>
      <c r="M13" s="247">
        <f>K13/K11</f>
        <v>3.3700772319696662E-2</v>
      </c>
      <c r="N13" s="215">
        <f>L13/L11</f>
        <v>3.5693818145718426E-2</v>
      </c>
      <c r="O13" s="182">
        <f t="shared" si="1"/>
        <v>9.6934818960800168E-2</v>
      </c>
      <c r="Q13" s="189">
        <f t="shared" si="2"/>
        <v>1.697496176616683</v>
      </c>
      <c r="R13" s="190">
        <f t="shared" si="2"/>
        <v>1.8198353907363019</v>
      </c>
      <c r="S13" s="182">
        <f t="shared" si="3"/>
        <v>7.2070391559559147E-2</v>
      </c>
    </row>
    <row r="14" spans="1:19" ht="24" customHeight="1" thickBot="1" x14ac:dyDescent="0.3">
      <c r="A14" s="8"/>
      <c r="B14" t="s">
        <v>36</v>
      </c>
      <c r="E14" s="19">
        <v>3715.3399999999997</v>
      </c>
      <c r="F14" s="140">
        <v>3632.1699999999996</v>
      </c>
      <c r="G14" s="247">
        <f>E14/E11</f>
        <v>5.1686182153399688E-3</v>
      </c>
      <c r="H14" s="215">
        <f>F14/F11</f>
        <v>4.9534263341058362E-3</v>
      </c>
      <c r="I14" s="186">
        <f t="shared" si="0"/>
        <v>-2.2385569019255324E-2</v>
      </c>
      <c r="K14" s="19">
        <v>455.07700000000017</v>
      </c>
      <c r="L14" s="140">
        <v>367.64699999999999</v>
      </c>
      <c r="M14" s="247">
        <f>K14/K11</f>
        <v>1.9674381989446751E-3</v>
      </c>
      <c r="N14" s="215">
        <f>L14/L11</f>
        <v>1.5346861370509322E-3</v>
      </c>
      <c r="O14" s="209">
        <f t="shared" si="1"/>
        <v>-0.1921213333128243</v>
      </c>
      <c r="Q14" s="189">
        <f t="shared" si="2"/>
        <v>1.2248596359956294</v>
      </c>
      <c r="R14" s="190">
        <f t="shared" si="2"/>
        <v>1.0121965656893814</v>
      </c>
      <c r="S14" s="182">
        <f t="shared" si="3"/>
        <v>-0.1736224005237828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1207885.0400000024</v>
      </c>
      <c r="F15" s="145">
        <v>1216508.5900000003</v>
      </c>
      <c r="G15" s="243">
        <f>G7+G11</f>
        <v>1</v>
      </c>
      <c r="H15" s="244">
        <f>H7+H11</f>
        <v>1.0000000000000004</v>
      </c>
      <c r="I15" s="164">
        <f t="shared" si="0"/>
        <v>7.1393797542172836E-3</v>
      </c>
      <c r="J15" s="1"/>
      <c r="K15" s="17">
        <v>355767.03099999932</v>
      </c>
      <c r="L15" s="145">
        <v>363775.11899999989</v>
      </c>
      <c r="M15" s="243">
        <f>M7+M11</f>
        <v>0.99999999999999989</v>
      </c>
      <c r="N15" s="244">
        <f>N7+N11</f>
        <v>1</v>
      </c>
      <c r="O15" s="164">
        <f t="shared" si="1"/>
        <v>2.2509359502737584E-2</v>
      </c>
      <c r="Q15" s="191">
        <f t="shared" si="2"/>
        <v>2.9453716141728075</v>
      </c>
      <c r="R15" s="192">
        <f t="shared" si="2"/>
        <v>2.9903210054603875</v>
      </c>
      <c r="S15" s="57">
        <f t="shared" si="3"/>
        <v>1.5261025492093577E-2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1065531.4900000026</v>
      </c>
      <c r="F16" s="181">
        <f t="shared" ref="F16:F17" si="4">F8+F12</f>
        <v>1085283.9100000006</v>
      </c>
      <c r="G16" s="245">
        <f>E16/E15</f>
        <v>0.88214644168455014</v>
      </c>
      <c r="H16" s="246">
        <f>F16/F15</f>
        <v>0.89213008352041334</v>
      </c>
      <c r="I16" s="207">
        <f t="shared" si="0"/>
        <v>1.8537622008710428E-2</v>
      </c>
      <c r="J16" s="3"/>
      <c r="K16" s="180">
        <f t="shared" ref="K16:L18" si="5">K8+K12</f>
        <v>331392.9129999993</v>
      </c>
      <c r="L16" s="181">
        <f t="shared" si="5"/>
        <v>340296.25699999987</v>
      </c>
      <c r="M16" s="250">
        <f>K16/K15</f>
        <v>0.93148854200601838</v>
      </c>
      <c r="N16" s="246">
        <f>L16/L15</f>
        <v>0.93545775735145853</v>
      </c>
      <c r="O16" s="207">
        <f t="shared" si="1"/>
        <v>2.6866428492393811E-2</v>
      </c>
      <c r="P16" s="3"/>
      <c r="Q16" s="189">
        <f t="shared" si="2"/>
        <v>3.110118434885472</v>
      </c>
      <c r="R16" s="190">
        <f t="shared" si="2"/>
        <v>3.1355505583787719</v>
      </c>
      <c r="S16" s="182">
        <f t="shared" si="3"/>
        <v>8.1772202653229344E-3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133043.46999999994</v>
      </c>
      <c r="F17" s="140">
        <f t="shared" si="4"/>
        <v>122670.40999999997</v>
      </c>
      <c r="G17" s="248">
        <f>E17/E15</f>
        <v>0.11014580493521112</v>
      </c>
      <c r="H17" s="215">
        <f>F17/F15</f>
        <v>0.10083809601377328</v>
      </c>
      <c r="I17" s="182">
        <f t="shared" si="0"/>
        <v>-7.7967449285560375E-2</v>
      </c>
      <c r="K17" s="19">
        <f t="shared" si="5"/>
        <v>22643.556000000004</v>
      </c>
      <c r="L17" s="140">
        <f t="shared" si="5"/>
        <v>21974.445</v>
      </c>
      <c r="M17" s="247">
        <f>K17/K15</f>
        <v>6.3647145538901967E-2</v>
      </c>
      <c r="N17" s="215">
        <f>L17/L15</f>
        <v>6.0406673937477305E-2</v>
      </c>
      <c r="O17" s="182">
        <f t="shared" si="1"/>
        <v>-2.9549731499769926E-2</v>
      </c>
      <c r="Q17" s="189">
        <f t="shared" si="2"/>
        <v>1.7019667331286545</v>
      </c>
      <c r="R17" s="190">
        <f t="shared" si="2"/>
        <v>1.7913403077400658</v>
      </c>
      <c r="S17" s="182">
        <f t="shared" si="3"/>
        <v>5.2511939788105935E-2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9310.08</v>
      </c>
      <c r="F18" s="142">
        <f>F10+F14</f>
        <v>8554.27</v>
      </c>
      <c r="G18" s="249">
        <f>E18/E15</f>
        <v>7.7077533802388859E-3</v>
      </c>
      <c r="H18" s="221">
        <f>F18/F15</f>
        <v>7.0318204658135607E-3</v>
      </c>
      <c r="I18" s="208">
        <f t="shared" si="0"/>
        <v>-8.1181901766687242E-2</v>
      </c>
      <c r="K18" s="21">
        <f t="shared" si="5"/>
        <v>1730.5620000000004</v>
      </c>
      <c r="L18" s="142">
        <f t="shared" si="5"/>
        <v>1504.4169999999997</v>
      </c>
      <c r="M18" s="249">
        <f>K18/K15</f>
        <v>4.864312455079638E-3</v>
      </c>
      <c r="N18" s="221">
        <f>L18/L15</f>
        <v>4.1355687110640462E-3</v>
      </c>
      <c r="O18" s="208">
        <f t="shared" si="1"/>
        <v>-0.13067720197253876</v>
      </c>
      <c r="Q18" s="193">
        <f t="shared" si="2"/>
        <v>1.8588046504433908</v>
      </c>
      <c r="R18" s="194">
        <f t="shared" si="2"/>
        <v>1.7586737383786106</v>
      </c>
      <c r="S18" s="186">
        <f t="shared" si="3"/>
        <v>-5.3868442840884559E-2</v>
      </c>
    </row>
    <row r="19" spans="1:19" ht="6.75" customHeight="1" x14ac:dyDescent="0.25">
      <c r="Q19" s="195"/>
      <c r="R19" s="195"/>
    </row>
  </sheetData>
  <mergeCells count="11">
    <mergeCell ref="Q5:R5"/>
    <mergeCell ref="A4:D6"/>
    <mergeCell ref="E4:F4"/>
    <mergeCell ref="G4:H4"/>
    <mergeCell ref="K4:L4"/>
    <mergeCell ref="M4:N4"/>
    <mergeCell ref="Q4:R4"/>
    <mergeCell ref="E5:F5"/>
    <mergeCell ref="G5:H5"/>
    <mergeCell ref="K5:L5"/>
    <mergeCell ref="M5:N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18F56F9F-9E7B-45C0-9035-CA01E285F65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3" id="{985CACE4-3079-483B-AACC-3D9DFD9FD9F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1" id="{5CE781E4-F9D7-40A0-8482-F562B869EE0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A5B68-8DB1-4A8E-8671-3968E17F3ACF}">
  <sheetPr codeName="Folha29">
    <pageSetUpPr fitToPage="1"/>
  </sheetPr>
  <dimension ref="A1:S96"/>
  <sheetViews>
    <sheetView showGridLines="0" topLeftCell="A81" workbookViewId="0">
      <selection activeCell="P87" sqref="P87"/>
    </sheetView>
  </sheetViews>
  <sheetFormatPr defaultRowHeight="15" x14ac:dyDescent="0.25"/>
  <cols>
    <col min="1" max="1" width="32.5703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  <col min="19" max="19" width="11" bestFit="1" customWidth="1"/>
  </cols>
  <sheetData>
    <row r="1" spans="1:19" ht="15.75" x14ac:dyDescent="0.25">
      <c r="A1" s="4" t="s">
        <v>137</v>
      </c>
    </row>
    <row r="3" spans="1:19" ht="8.25" customHeight="1" thickBot="1" x14ac:dyDescent="0.3"/>
    <row r="4" spans="1:19" x14ac:dyDescent="0.25">
      <c r="A4" s="357" t="s">
        <v>3</v>
      </c>
      <c r="B4" s="351" t="s">
        <v>1</v>
      </c>
      <c r="C4" s="344"/>
      <c r="D4" s="351" t="s">
        <v>104</v>
      </c>
      <c r="E4" s="344"/>
      <c r="F4" s="130" t="s">
        <v>0</v>
      </c>
      <c r="H4" s="360" t="s">
        <v>19</v>
      </c>
      <c r="I4" s="361"/>
      <c r="J4" s="351" t="s">
        <v>104</v>
      </c>
      <c r="K4" s="349"/>
      <c r="L4" s="130" t="s">
        <v>0</v>
      </c>
      <c r="N4" s="343" t="s">
        <v>22</v>
      </c>
      <c r="O4" s="344"/>
      <c r="P4" s="130" t="s">
        <v>0</v>
      </c>
    </row>
    <row r="5" spans="1:19" x14ac:dyDescent="0.25">
      <c r="A5" s="358"/>
      <c r="B5" s="352" t="s">
        <v>154</v>
      </c>
      <c r="C5" s="346"/>
      <c r="D5" s="352" t="str">
        <f>B5</f>
        <v>jan-out</v>
      </c>
      <c r="E5" s="346"/>
      <c r="F5" s="131" t="s">
        <v>151</v>
      </c>
      <c r="H5" s="341" t="str">
        <f>B5</f>
        <v>jan-out</v>
      </c>
      <c r="I5" s="346"/>
      <c r="J5" s="352" t="str">
        <f>B5</f>
        <v>jan-out</v>
      </c>
      <c r="K5" s="342"/>
      <c r="L5" s="131" t="str">
        <f>F5</f>
        <v>2023/2022</v>
      </c>
      <c r="N5" s="341" t="str">
        <f>B5</f>
        <v>jan-out</v>
      </c>
      <c r="O5" s="342"/>
      <c r="P5" s="131" t="str">
        <f>L5</f>
        <v>2023/2022</v>
      </c>
    </row>
    <row r="6" spans="1:19" ht="19.5" customHeight="1" thickBot="1" x14ac:dyDescent="0.3">
      <c r="A6" s="359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9" ht="20.100000000000001" customHeight="1" x14ac:dyDescent="0.25">
      <c r="A7" s="8" t="s">
        <v>159</v>
      </c>
      <c r="B7" s="39">
        <v>57302.539999999994</v>
      </c>
      <c r="C7" s="147">
        <v>55462.549999999996</v>
      </c>
      <c r="D7" s="247">
        <f>B7/$B$33</f>
        <v>0.2083164303373658</v>
      </c>
      <c r="E7" s="246">
        <f>C7/$C$33</f>
        <v>0.18530563784022408</v>
      </c>
      <c r="F7" s="52">
        <f>(C7-B7)/B7</f>
        <v>-3.2110094945180412E-2</v>
      </c>
      <c r="H7" s="39">
        <v>16714.690999999999</v>
      </c>
      <c r="I7" s="147">
        <v>16821.171999999999</v>
      </c>
      <c r="J7" s="247">
        <f>H7/$H$33</f>
        <v>0.23698282044827376</v>
      </c>
      <c r="K7" s="246">
        <f>I7/$I$33</f>
        <v>0.21467429892507869</v>
      </c>
      <c r="L7" s="52">
        <f t="shared" ref="L7:L33" si="0">(I7-H7)/H7</f>
        <v>6.3705036485568163E-3</v>
      </c>
      <c r="N7" s="27">
        <f t="shared" ref="N7:O33" si="1">(H7/B7)*10</f>
        <v>2.9169197386363677</v>
      </c>
      <c r="O7" s="151">
        <f t="shared" si="1"/>
        <v>3.0328883183337223</v>
      </c>
      <c r="P7" s="61">
        <f>(O7-N7)/N7</f>
        <v>3.9757206261550701E-2</v>
      </c>
      <c r="R7" s="119"/>
      <c r="S7" s="2"/>
    </row>
    <row r="8" spans="1:19" ht="20.100000000000001" customHeight="1" x14ac:dyDescent="0.25">
      <c r="A8" s="8" t="s">
        <v>163</v>
      </c>
      <c r="B8" s="19">
        <v>41972.329999999994</v>
      </c>
      <c r="C8" s="140">
        <v>35151.340000000004</v>
      </c>
      <c r="D8" s="247">
        <f t="shared" ref="D8:D32" si="2">B8/$B$33</f>
        <v>0.15258531224867045</v>
      </c>
      <c r="E8" s="215">
        <f t="shared" ref="E8:E32" si="3">C8/$C$33</f>
        <v>0.11744395956620428</v>
      </c>
      <c r="F8" s="52">
        <f t="shared" ref="F8:F33" si="4">(C8-B8)/B8</f>
        <v>-0.16251158799142176</v>
      </c>
      <c r="H8" s="19">
        <v>8599.8269999999993</v>
      </c>
      <c r="I8" s="140">
        <v>7870.0429999999997</v>
      </c>
      <c r="J8" s="247">
        <f t="shared" ref="J8:J32" si="5">H8/$H$33</f>
        <v>0.12192934095085675</v>
      </c>
      <c r="K8" s="215">
        <f t="shared" ref="K8:K32" si="6">I8/$I$33</f>
        <v>0.10043865930003112</v>
      </c>
      <c r="L8" s="52">
        <f t="shared" si="0"/>
        <v>-8.4860311724875362E-2</v>
      </c>
      <c r="N8" s="27">
        <f t="shared" si="1"/>
        <v>2.0489277102319554</v>
      </c>
      <c r="O8" s="152">
        <f t="shared" si="1"/>
        <v>2.2389026990151724</v>
      </c>
      <c r="P8" s="52">
        <f t="shared" ref="P8:P71" si="7">(O8-N8)/N8</f>
        <v>9.2719224711793377E-2</v>
      </c>
    </row>
    <row r="9" spans="1:19" ht="20.100000000000001" customHeight="1" x14ac:dyDescent="0.25">
      <c r="A9" s="8" t="s">
        <v>161</v>
      </c>
      <c r="B9" s="19">
        <v>20659.88</v>
      </c>
      <c r="C9" s="140">
        <v>26173.100000000002</v>
      </c>
      <c r="D9" s="247">
        <f t="shared" si="2"/>
        <v>7.510648660248459E-2</v>
      </c>
      <c r="E9" s="215">
        <f t="shared" si="3"/>
        <v>8.7446808517747013E-2</v>
      </c>
      <c r="F9" s="52">
        <f t="shared" si="4"/>
        <v>0.26685634185677753</v>
      </c>
      <c r="H9" s="19">
        <v>4700.0610000000006</v>
      </c>
      <c r="I9" s="140">
        <v>6304.554000000001</v>
      </c>
      <c r="J9" s="247">
        <f t="shared" si="5"/>
        <v>6.663800796909343E-2</v>
      </c>
      <c r="K9" s="215">
        <f t="shared" si="6"/>
        <v>8.0459655842369429E-2</v>
      </c>
      <c r="L9" s="52">
        <f t="shared" si="0"/>
        <v>0.34137705872328045</v>
      </c>
      <c r="N9" s="27">
        <f t="shared" si="1"/>
        <v>2.2749701353541258</v>
      </c>
      <c r="O9" s="152">
        <f t="shared" si="1"/>
        <v>2.4087914691037744</v>
      </c>
      <c r="P9" s="52">
        <f t="shared" si="7"/>
        <v>5.8823336478136971E-2</v>
      </c>
    </row>
    <row r="10" spans="1:19" ht="20.100000000000001" customHeight="1" x14ac:dyDescent="0.25">
      <c r="A10" s="8" t="s">
        <v>160</v>
      </c>
      <c r="B10" s="19">
        <v>16180.21</v>
      </c>
      <c r="C10" s="140">
        <v>19092.190000000002</v>
      </c>
      <c r="D10" s="247">
        <f t="shared" si="2"/>
        <v>5.8821189938682461E-2</v>
      </c>
      <c r="E10" s="215">
        <f t="shared" si="3"/>
        <v>6.3788816881242355E-2</v>
      </c>
      <c r="F10" s="52">
        <f t="shared" si="4"/>
        <v>0.17997170617686689</v>
      </c>
      <c r="H10" s="19">
        <v>4336.143</v>
      </c>
      <c r="I10" s="140">
        <v>5630.4719999999998</v>
      </c>
      <c r="J10" s="247">
        <f t="shared" si="5"/>
        <v>6.1478336512893909E-2</v>
      </c>
      <c r="K10" s="215">
        <f t="shared" si="6"/>
        <v>7.185692110022332E-2</v>
      </c>
      <c r="L10" s="52">
        <f t="shared" si="0"/>
        <v>0.29849776633289071</v>
      </c>
      <c r="N10" s="27">
        <f t="shared" si="1"/>
        <v>2.6799052669897367</v>
      </c>
      <c r="O10" s="152">
        <f t="shared" si="1"/>
        <v>2.949096986778363</v>
      </c>
      <c r="P10" s="52">
        <f t="shared" si="7"/>
        <v>0.10044822222055701</v>
      </c>
    </row>
    <row r="11" spans="1:19" ht="20.100000000000001" customHeight="1" x14ac:dyDescent="0.25">
      <c r="A11" s="8" t="s">
        <v>167</v>
      </c>
      <c r="B11" s="19">
        <v>23785.42</v>
      </c>
      <c r="C11" s="140">
        <v>27062.71</v>
      </c>
      <c r="D11" s="247">
        <f t="shared" si="2"/>
        <v>8.6469007978965451E-2</v>
      </c>
      <c r="E11" s="215">
        <f t="shared" si="3"/>
        <v>9.0419079869840296E-2</v>
      </c>
      <c r="F11" s="52">
        <f t="shared" si="4"/>
        <v>0.13778566869956474</v>
      </c>
      <c r="H11" s="19">
        <v>5081.5239999999994</v>
      </c>
      <c r="I11" s="140">
        <v>5595.4869999999992</v>
      </c>
      <c r="J11" s="247">
        <f t="shared" si="5"/>
        <v>7.2046434462688769E-2</v>
      </c>
      <c r="K11" s="215">
        <f t="shared" si="6"/>
        <v>7.1410437326804091E-2</v>
      </c>
      <c r="L11" s="52">
        <f t="shared" si="0"/>
        <v>0.10114347585488129</v>
      </c>
      <c r="N11" s="27">
        <f t="shared" si="1"/>
        <v>2.1364028888285342</v>
      </c>
      <c r="O11" s="152">
        <f t="shared" si="1"/>
        <v>2.0676003992209204</v>
      </c>
      <c r="P11" s="52">
        <f t="shared" si="7"/>
        <v>-3.2204828952155491E-2</v>
      </c>
    </row>
    <row r="12" spans="1:19" ht="20.100000000000001" customHeight="1" x14ac:dyDescent="0.25">
      <c r="A12" s="8" t="s">
        <v>158</v>
      </c>
      <c r="B12" s="19">
        <v>20785.14</v>
      </c>
      <c r="C12" s="140">
        <v>18782.38</v>
      </c>
      <c r="D12" s="247">
        <f t="shared" si="2"/>
        <v>7.556185413181328E-2</v>
      </c>
      <c r="E12" s="215">
        <f t="shared" si="3"/>
        <v>6.275371229879384E-2</v>
      </c>
      <c r="F12" s="52">
        <f t="shared" si="4"/>
        <v>-9.6355376966428832E-2</v>
      </c>
      <c r="H12" s="19">
        <v>5051.2910000000002</v>
      </c>
      <c r="I12" s="140">
        <v>4673.2109999999993</v>
      </c>
      <c r="J12" s="247">
        <f t="shared" si="5"/>
        <v>7.1617787495143123E-2</v>
      </c>
      <c r="K12" s="215">
        <f t="shared" si="6"/>
        <v>5.9640213842053688E-2</v>
      </c>
      <c r="L12" s="52">
        <f t="shared" si="0"/>
        <v>-7.484819227401486E-2</v>
      </c>
      <c r="N12" s="27">
        <f t="shared" si="1"/>
        <v>2.4302415090781206</v>
      </c>
      <c r="O12" s="152">
        <f t="shared" si="1"/>
        <v>2.4880824474853553</v>
      </c>
      <c r="P12" s="52">
        <f t="shared" si="7"/>
        <v>2.3800489865377979E-2</v>
      </c>
    </row>
    <row r="13" spans="1:19" ht="20.100000000000001" customHeight="1" x14ac:dyDescent="0.25">
      <c r="A13" s="8" t="s">
        <v>162</v>
      </c>
      <c r="B13" s="19">
        <v>14004.680000000002</v>
      </c>
      <c r="C13" s="140">
        <v>12666.56</v>
      </c>
      <c r="D13" s="247">
        <f t="shared" si="2"/>
        <v>5.0912314630679557E-2</v>
      </c>
      <c r="E13" s="215">
        <f t="shared" si="3"/>
        <v>4.2320177850485932E-2</v>
      </c>
      <c r="F13" s="52">
        <f t="shared" si="4"/>
        <v>-9.5548059648631917E-2</v>
      </c>
      <c r="H13" s="19">
        <v>4932.3649999999998</v>
      </c>
      <c r="I13" s="140">
        <v>4533.5059999999994</v>
      </c>
      <c r="J13" s="247">
        <f t="shared" si="5"/>
        <v>6.9931640924761923E-2</v>
      </c>
      <c r="K13" s="215">
        <f t="shared" si="6"/>
        <v>5.7857277853328996E-2</v>
      </c>
      <c r="L13" s="52">
        <f t="shared" si="0"/>
        <v>-8.0865669916966892E-2</v>
      </c>
      <c r="N13" s="27">
        <f t="shared" si="1"/>
        <v>3.5219405227395404</v>
      </c>
      <c r="O13" s="152">
        <f t="shared" si="1"/>
        <v>3.5791138241164133</v>
      </c>
      <c r="P13" s="52">
        <f t="shared" si="7"/>
        <v>1.6233465899759346E-2</v>
      </c>
    </row>
    <row r="14" spans="1:19" ht="20.100000000000001" customHeight="1" x14ac:dyDescent="0.25">
      <c r="A14" s="8" t="s">
        <v>174</v>
      </c>
      <c r="B14" s="19">
        <v>7737.42</v>
      </c>
      <c r="C14" s="140">
        <v>21379.780000000002</v>
      </c>
      <c r="D14" s="247">
        <f t="shared" si="2"/>
        <v>2.8128451451208639E-2</v>
      </c>
      <c r="E14" s="215">
        <f t="shared" si="3"/>
        <v>7.1431871952942413E-2</v>
      </c>
      <c r="F14" s="52">
        <f t="shared" si="4"/>
        <v>1.7631665335473585</v>
      </c>
      <c r="H14" s="19">
        <v>1667.894</v>
      </c>
      <c r="I14" s="140">
        <v>4037.6060000000002</v>
      </c>
      <c r="J14" s="247">
        <f t="shared" si="5"/>
        <v>2.3647593863910087E-2</v>
      </c>
      <c r="K14" s="215">
        <f t="shared" si="6"/>
        <v>5.1528528296702007E-2</v>
      </c>
      <c r="L14" s="52">
        <f t="shared" si="0"/>
        <v>1.4207809369180537</v>
      </c>
      <c r="N14" s="27">
        <f t="shared" si="1"/>
        <v>2.1556203489018304</v>
      </c>
      <c r="O14" s="152">
        <f t="shared" si="1"/>
        <v>1.8885161587256745</v>
      </c>
      <c r="P14" s="52">
        <f t="shared" si="7"/>
        <v>-0.12391059043037461</v>
      </c>
    </row>
    <row r="15" spans="1:19" ht="20.100000000000001" customHeight="1" x14ac:dyDescent="0.25">
      <c r="A15" s="8" t="s">
        <v>171</v>
      </c>
      <c r="B15" s="19">
        <v>10256.5</v>
      </c>
      <c r="C15" s="140">
        <v>15193.43</v>
      </c>
      <c r="D15" s="247">
        <f t="shared" si="2"/>
        <v>3.7286261093403404E-2</v>
      </c>
      <c r="E15" s="215">
        <f t="shared" si="3"/>
        <v>5.076269008783036E-2</v>
      </c>
      <c r="F15" s="52">
        <f t="shared" si="4"/>
        <v>0.48134646321844687</v>
      </c>
      <c r="H15" s="19">
        <v>2397.4270000000001</v>
      </c>
      <c r="I15" s="140">
        <v>3560.6620000000003</v>
      </c>
      <c r="J15" s="247">
        <f t="shared" si="5"/>
        <v>3.3990997038404344E-2</v>
      </c>
      <c r="K15" s="215">
        <f t="shared" si="6"/>
        <v>4.5441698031455161E-2</v>
      </c>
      <c r="L15" s="52">
        <f t="shared" si="0"/>
        <v>0.48520142636251284</v>
      </c>
      <c r="N15" s="27">
        <f t="shared" si="1"/>
        <v>2.3374708721298689</v>
      </c>
      <c r="O15" s="152">
        <f t="shared" si="1"/>
        <v>2.3435537597501028</v>
      </c>
      <c r="P15" s="52">
        <f t="shared" si="7"/>
        <v>2.6023372923108402E-3</v>
      </c>
    </row>
    <row r="16" spans="1:19" ht="20.100000000000001" customHeight="1" x14ac:dyDescent="0.25">
      <c r="A16" s="8" t="s">
        <v>168</v>
      </c>
      <c r="B16" s="19">
        <v>6209.9599999999991</v>
      </c>
      <c r="C16" s="140">
        <v>6466.76</v>
      </c>
      <c r="D16" s="247">
        <f t="shared" si="2"/>
        <v>2.2575555982995307E-2</v>
      </c>
      <c r="E16" s="215">
        <f t="shared" si="3"/>
        <v>2.1606058260207069E-2</v>
      </c>
      <c r="F16" s="52">
        <f t="shared" si="4"/>
        <v>4.1352923368266646E-2</v>
      </c>
      <c r="H16" s="19">
        <v>1809.415</v>
      </c>
      <c r="I16" s="140">
        <v>2027.163</v>
      </c>
      <c r="J16" s="247">
        <f t="shared" si="5"/>
        <v>2.5654094955235084E-2</v>
      </c>
      <c r="K16" s="215">
        <f t="shared" si="6"/>
        <v>2.5870955711757741E-2</v>
      </c>
      <c r="L16" s="52">
        <f t="shared" si="0"/>
        <v>0.1203416573865034</v>
      </c>
      <c r="N16" s="27">
        <f t="shared" si="1"/>
        <v>2.9137305232239825</v>
      </c>
      <c r="O16" s="152">
        <f t="shared" si="1"/>
        <v>3.1347429006179288</v>
      </c>
      <c r="P16" s="52">
        <f t="shared" si="7"/>
        <v>7.5852030801187714E-2</v>
      </c>
    </row>
    <row r="17" spans="1:16" ht="20.100000000000001" customHeight="1" x14ac:dyDescent="0.25">
      <c r="A17" s="8" t="s">
        <v>169</v>
      </c>
      <c r="B17" s="19">
        <v>6128.6900000000005</v>
      </c>
      <c r="C17" s="140">
        <v>5762.9599999999991</v>
      </c>
      <c r="D17" s="247">
        <f t="shared" si="2"/>
        <v>2.2280108760350074E-2</v>
      </c>
      <c r="E17" s="215">
        <f t="shared" si="3"/>
        <v>1.9254595734377478E-2</v>
      </c>
      <c r="F17" s="52">
        <f t="shared" si="4"/>
        <v>-5.9675069223602654E-2</v>
      </c>
      <c r="H17" s="19">
        <v>2081.2730000000001</v>
      </c>
      <c r="I17" s="140">
        <v>1947.329</v>
      </c>
      <c r="J17" s="247">
        <f t="shared" si="5"/>
        <v>2.9508529093528569E-2</v>
      </c>
      <c r="K17" s="215">
        <f t="shared" si="6"/>
        <v>2.4852102329818316E-2</v>
      </c>
      <c r="L17" s="52">
        <f t="shared" si="0"/>
        <v>-6.4356766267568061E-2</v>
      </c>
      <c r="N17" s="27">
        <f t="shared" si="1"/>
        <v>3.3959508475710143</v>
      </c>
      <c r="O17" s="152">
        <f t="shared" si="1"/>
        <v>3.3790430612046589</v>
      </c>
      <c r="P17" s="52">
        <f t="shared" si="7"/>
        <v>-4.9788077405327653E-3</v>
      </c>
    </row>
    <row r="18" spans="1:16" ht="20.100000000000001" customHeight="1" x14ac:dyDescent="0.25">
      <c r="A18" s="8" t="s">
        <v>182</v>
      </c>
      <c r="B18" s="19">
        <v>4156.6299999999992</v>
      </c>
      <c r="C18" s="140">
        <v>6046.18</v>
      </c>
      <c r="D18" s="247">
        <f t="shared" si="2"/>
        <v>1.5110923945661129E-2</v>
      </c>
      <c r="E18" s="215">
        <f t="shared" si="3"/>
        <v>2.0200860605882817E-2</v>
      </c>
      <c r="F18" s="52">
        <f t="shared" si="4"/>
        <v>0.45458700918773176</v>
      </c>
      <c r="H18" s="19">
        <v>884.42899999999997</v>
      </c>
      <c r="I18" s="140">
        <v>1335.171</v>
      </c>
      <c r="J18" s="247">
        <f t="shared" si="5"/>
        <v>1.2539536561354698E-2</v>
      </c>
      <c r="K18" s="215">
        <f t="shared" si="6"/>
        <v>1.7039650885806071E-2</v>
      </c>
      <c r="L18" s="52">
        <f t="shared" si="0"/>
        <v>0.50964181409700504</v>
      </c>
      <c r="N18" s="27">
        <f t="shared" si="1"/>
        <v>2.1277549360900543</v>
      </c>
      <c r="O18" s="152">
        <f t="shared" si="1"/>
        <v>2.2082885392098812</v>
      </c>
      <c r="P18" s="52">
        <f t="shared" si="7"/>
        <v>3.7849097071213873E-2</v>
      </c>
    </row>
    <row r="19" spans="1:16" ht="20.100000000000001" customHeight="1" x14ac:dyDescent="0.25">
      <c r="A19" s="8" t="s">
        <v>178</v>
      </c>
      <c r="B19" s="19">
        <v>4136.3899999999994</v>
      </c>
      <c r="C19" s="140">
        <v>4060.5199999999995</v>
      </c>
      <c r="D19" s="247">
        <f t="shared" si="2"/>
        <v>1.5037343881844967E-2</v>
      </c>
      <c r="E19" s="215">
        <f t="shared" si="3"/>
        <v>1.3566582289544686E-2</v>
      </c>
      <c r="F19" s="52">
        <f t="shared" si="4"/>
        <v>-1.8342080896627228E-2</v>
      </c>
      <c r="H19" s="19">
        <v>1222.499</v>
      </c>
      <c r="I19" s="140">
        <v>1211.8339999999998</v>
      </c>
      <c r="J19" s="247">
        <f t="shared" si="5"/>
        <v>1.7332732086713074E-2</v>
      </c>
      <c r="K19" s="215">
        <f t="shared" si="6"/>
        <v>1.5465605747540885E-2</v>
      </c>
      <c r="L19" s="52">
        <f t="shared" si="0"/>
        <v>-8.7239335165101902E-3</v>
      </c>
      <c r="N19" s="27">
        <f t="shared" si="1"/>
        <v>2.9554732508298303</v>
      </c>
      <c r="O19" s="152">
        <f t="shared" si="1"/>
        <v>2.9844305655433296</v>
      </c>
      <c r="P19" s="52">
        <f t="shared" si="7"/>
        <v>9.7978605305829858E-3</v>
      </c>
    </row>
    <row r="20" spans="1:16" ht="20.100000000000001" customHeight="1" x14ac:dyDescent="0.25">
      <c r="A20" s="8" t="s">
        <v>164</v>
      </c>
      <c r="B20" s="19">
        <v>5424.5500000000011</v>
      </c>
      <c r="C20" s="140">
        <v>4742.03</v>
      </c>
      <c r="D20" s="247">
        <f t="shared" si="2"/>
        <v>1.9720293239820746E-2</v>
      </c>
      <c r="E20" s="215">
        <f t="shared" si="3"/>
        <v>1.5843571812105245E-2</v>
      </c>
      <c r="F20" s="52">
        <f t="shared" si="4"/>
        <v>-0.12582057497856988</v>
      </c>
      <c r="H20" s="19">
        <v>1250.414</v>
      </c>
      <c r="I20" s="140">
        <v>1202.2779999999998</v>
      </c>
      <c r="J20" s="247">
        <f t="shared" si="5"/>
        <v>1.7728514182404436E-2</v>
      </c>
      <c r="K20" s="215">
        <f t="shared" si="6"/>
        <v>1.5343650654249641E-2</v>
      </c>
      <c r="L20" s="52">
        <f t="shared" si="0"/>
        <v>-3.8496050108204317E-2</v>
      </c>
      <c r="N20" s="27">
        <f t="shared" si="1"/>
        <v>2.3051018056797332</v>
      </c>
      <c r="O20" s="152">
        <f t="shared" si="1"/>
        <v>2.5353656556369315</v>
      </c>
      <c r="P20" s="52">
        <f t="shared" si="7"/>
        <v>9.9893136775925442E-2</v>
      </c>
    </row>
    <row r="21" spans="1:16" ht="20.100000000000001" customHeight="1" x14ac:dyDescent="0.25">
      <c r="A21" s="8" t="s">
        <v>181</v>
      </c>
      <c r="B21" s="19">
        <v>2824.1699999999996</v>
      </c>
      <c r="C21" s="140">
        <v>4156.59</v>
      </c>
      <c r="D21" s="247">
        <f t="shared" si="2"/>
        <v>1.0266927313621322E-2</v>
      </c>
      <c r="E21" s="215">
        <f t="shared" si="3"/>
        <v>1.3887561267743678E-2</v>
      </c>
      <c r="F21" s="52">
        <f t="shared" si="4"/>
        <v>0.47179171225528233</v>
      </c>
      <c r="H21" s="19">
        <v>704.26799999999992</v>
      </c>
      <c r="I21" s="140">
        <v>1088.1110000000001</v>
      </c>
      <c r="J21" s="247">
        <f t="shared" si="5"/>
        <v>9.9851930850211271E-3</v>
      </c>
      <c r="K21" s="215">
        <f t="shared" si="6"/>
        <v>1.388663441986482E-2</v>
      </c>
      <c r="L21" s="52">
        <f t="shared" si="0"/>
        <v>0.54502405334332982</v>
      </c>
      <c r="N21" s="27">
        <f t="shared" si="1"/>
        <v>2.4937167380150629</v>
      </c>
      <c r="O21" s="152">
        <f t="shared" si="1"/>
        <v>2.6177972809442358</v>
      </c>
      <c r="P21" s="52">
        <f t="shared" si="7"/>
        <v>4.9757272362833789E-2</v>
      </c>
    </row>
    <row r="22" spans="1:16" ht="20.100000000000001" customHeight="1" x14ac:dyDescent="0.25">
      <c r="A22" s="8" t="s">
        <v>192</v>
      </c>
      <c r="B22" s="19">
        <v>3363</v>
      </c>
      <c r="C22" s="140">
        <v>4591.51</v>
      </c>
      <c r="D22" s="247">
        <f t="shared" si="2"/>
        <v>1.2225778390007864E-2</v>
      </c>
      <c r="E22" s="215">
        <f t="shared" si="3"/>
        <v>1.5340670221613817E-2</v>
      </c>
      <c r="F22" s="52">
        <f t="shared" si="4"/>
        <v>0.36530181385667565</v>
      </c>
      <c r="H22" s="19">
        <v>668.48599999999999</v>
      </c>
      <c r="I22" s="140">
        <v>966.23</v>
      </c>
      <c r="J22" s="247">
        <f t="shared" si="5"/>
        <v>9.4778717542660373E-3</v>
      </c>
      <c r="K22" s="215">
        <f t="shared" si="6"/>
        <v>1.2331170970154685E-2</v>
      </c>
      <c r="L22" s="52">
        <f t="shared" ref="L22" si="8">(I22-H22)/H22</f>
        <v>0.44540050202996029</v>
      </c>
      <c r="N22" s="27">
        <f t="shared" ref="N22" si="9">(H22/B22)*10</f>
        <v>1.9877668748141539</v>
      </c>
      <c r="O22" s="152">
        <f t="shared" ref="O22" si="10">(I22/C22)*10</f>
        <v>2.1043839608320574</v>
      </c>
      <c r="P22" s="52">
        <f t="shared" ref="P22" si="11">(O22-N22)/N22</f>
        <v>5.8667385746030476E-2</v>
      </c>
    </row>
    <row r="23" spans="1:16" ht="20.100000000000001" customHeight="1" x14ac:dyDescent="0.25">
      <c r="A23" s="8" t="s">
        <v>204</v>
      </c>
      <c r="B23" s="19">
        <v>4863.1799999999994</v>
      </c>
      <c r="C23" s="140">
        <v>3199.9299999999994</v>
      </c>
      <c r="D23" s="247">
        <f t="shared" si="2"/>
        <v>1.7679500728729834E-2</v>
      </c>
      <c r="E23" s="215">
        <f t="shared" si="3"/>
        <v>1.0691269508777872E-2</v>
      </c>
      <c r="F23" s="52">
        <f t="shared" si="4"/>
        <v>-0.34200872680015959</v>
      </c>
      <c r="H23" s="19">
        <v>1108.412</v>
      </c>
      <c r="I23" s="140">
        <v>758.54200000000003</v>
      </c>
      <c r="J23" s="247">
        <f t="shared" si="5"/>
        <v>1.5715193417497938E-2</v>
      </c>
      <c r="K23" s="215">
        <f t="shared" si="6"/>
        <v>9.6806258241237328E-3</v>
      </c>
      <c r="L23" s="52">
        <f t="shared" si="0"/>
        <v>-0.31564977643692055</v>
      </c>
      <c r="N23" s="27">
        <f t="shared" si="1"/>
        <v>2.2791918045394168</v>
      </c>
      <c r="O23" s="152">
        <f t="shared" si="1"/>
        <v>2.3704956045913512</v>
      </c>
      <c r="P23" s="52">
        <f t="shared" si="7"/>
        <v>4.0059726377607449E-2</v>
      </c>
    </row>
    <row r="24" spans="1:16" ht="20.100000000000001" customHeight="1" x14ac:dyDescent="0.25">
      <c r="A24" s="8" t="s">
        <v>166</v>
      </c>
      <c r="B24" s="19">
        <v>2036.08</v>
      </c>
      <c r="C24" s="140">
        <v>2327.06</v>
      </c>
      <c r="D24" s="247">
        <f t="shared" si="2"/>
        <v>7.401921755672676E-3</v>
      </c>
      <c r="E24" s="215">
        <f t="shared" si="3"/>
        <v>7.7749280837695316E-3</v>
      </c>
      <c r="F24" s="52">
        <f t="shared" si="4"/>
        <v>0.14291186986758872</v>
      </c>
      <c r="H24" s="19">
        <v>637.07099999999991</v>
      </c>
      <c r="I24" s="140">
        <v>722.75100000000009</v>
      </c>
      <c r="J24" s="247">
        <f t="shared" si="5"/>
        <v>9.0324662541354916E-3</v>
      </c>
      <c r="K24" s="215">
        <f t="shared" si="6"/>
        <v>9.2238557588258177E-3</v>
      </c>
      <c r="L24" s="52">
        <f t="shared" si="0"/>
        <v>0.1344905041981195</v>
      </c>
      <c r="N24" s="27">
        <f t="shared" si="1"/>
        <v>3.1289094731051819</v>
      </c>
      <c r="O24" s="152">
        <f t="shared" si="1"/>
        <v>3.1058545976468164</v>
      </c>
      <c r="P24" s="52">
        <f t="shared" si="7"/>
        <v>-7.3683421193664143E-3</v>
      </c>
    </row>
    <row r="25" spans="1:16" ht="20.100000000000001" customHeight="1" x14ac:dyDescent="0.25">
      <c r="A25" s="8" t="s">
        <v>172</v>
      </c>
      <c r="B25" s="19">
        <v>1359.3000000000002</v>
      </c>
      <c r="C25" s="140">
        <v>1702.22</v>
      </c>
      <c r="D25" s="247">
        <f t="shared" si="2"/>
        <v>4.9415701949264623E-3</v>
      </c>
      <c r="E25" s="215">
        <f t="shared" si="3"/>
        <v>5.6872784039750475E-3</v>
      </c>
      <c r="F25" s="52">
        <f t="shared" si="4"/>
        <v>0.25227690723166318</v>
      </c>
      <c r="H25" s="19">
        <v>483.10199999999998</v>
      </c>
      <c r="I25" s="140">
        <v>699.57999999999993</v>
      </c>
      <c r="J25" s="247">
        <f t="shared" si="5"/>
        <v>6.8494759803936524E-3</v>
      </c>
      <c r="K25" s="215">
        <f t="shared" si="6"/>
        <v>8.9281440105366348E-3</v>
      </c>
      <c r="L25" s="52">
        <f t="shared" si="0"/>
        <v>0.44809998716627125</v>
      </c>
      <c r="N25" s="27">
        <f t="shared" si="1"/>
        <v>3.5540498786139918</v>
      </c>
      <c r="O25" s="152">
        <f t="shared" si="1"/>
        <v>4.1098095428323003</v>
      </c>
      <c r="P25" s="52">
        <f t="shared" si="7"/>
        <v>0.15637362535695296</v>
      </c>
    </row>
    <row r="26" spans="1:16" ht="20.100000000000001" customHeight="1" x14ac:dyDescent="0.25">
      <c r="A26" s="8" t="s">
        <v>175</v>
      </c>
      <c r="B26" s="19">
        <v>1258.8500000000001</v>
      </c>
      <c r="C26" s="140">
        <v>2226.59</v>
      </c>
      <c r="D26" s="247">
        <f t="shared" si="2"/>
        <v>4.5763964098309252E-3</v>
      </c>
      <c r="E26" s="215">
        <f t="shared" si="3"/>
        <v>7.4392482884155986E-3</v>
      </c>
      <c r="F26" s="52">
        <f t="shared" si="4"/>
        <v>0.76874925527266946</v>
      </c>
      <c r="H26" s="19">
        <v>371.88299999999998</v>
      </c>
      <c r="I26" s="140">
        <v>630.63099999999997</v>
      </c>
      <c r="J26" s="247">
        <f t="shared" si="5"/>
        <v>5.2726001465875378E-3</v>
      </c>
      <c r="K26" s="215">
        <f t="shared" si="6"/>
        <v>8.0482066175544317E-3</v>
      </c>
      <c r="L26" s="52">
        <f t="shared" si="0"/>
        <v>0.69577797317973666</v>
      </c>
      <c r="N26" s="27">
        <f t="shared" si="1"/>
        <v>2.9541486277157718</v>
      </c>
      <c r="O26" s="152">
        <f t="shared" si="1"/>
        <v>2.8322726680709067</v>
      </c>
      <c r="P26" s="52">
        <f t="shared" si="7"/>
        <v>-4.1255865903775765E-2</v>
      </c>
    </row>
    <row r="27" spans="1:16" ht="20.100000000000001" customHeight="1" x14ac:dyDescent="0.25">
      <c r="A27" s="8" t="s">
        <v>176</v>
      </c>
      <c r="B27" s="19">
        <v>2160.7799999999997</v>
      </c>
      <c r="C27" s="140">
        <v>2032.1299999999999</v>
      </c>
      <c r="D27" s="247">
        <f t="shared" si="2"/>
        <v>7.8552534729590222E-3</v>
      </c>
      <c r="E27" s="215">
        <f t="shared" si="3"/>
        <v>6.789538992063195E-3</v>
      </c>
      <c r="F27" s="52">
        <f t="shared" si="4"/>
        <v>-5.9538685104452968E-2</v>
      </c>
      <c r="H27" s="19">
        <v>600.13799999999992</v>
      </c>
      <c r="I27" s="140">
        <v>613.50199999999995</v>
      </c>
      <c r="J27" s="247">
        <f t="shared" si="5"/>
        <v>8.5088259123776867E-3</v>
      </c>
      <c r="K27" s="215">
        <f t="shared" si="6"/>
        <v>7.8296037719092128E-3</v>
      </c>
      <c r="L27" s="52">
        <f t="shared" si="0"/>
        <v>2.2268211644655121E-2</v>
      </c>
      <c r="N27" s="27">
        <f t="shared" si="1"/>
        <v>2.7774137117152136</v>
      </c>
      <c r="O27" s="152">
        <f t="shared" si="1"/>
        <v>3.0190096106056208</v>
      </c>
      <c r="P27" s="52">
        <f t="shared" si="7"/>
        <v>8.6985924304812265E-2</v>
      </c>
    </row>
    <row r="28" spans="1:16" ht="20.100000000000001" customHeight="1" x14ac:dyDescent="0.25">
      <c r="A28" s="8" t="s">
        <v>173</v>
      </c>
      <c r="B28" s="19">
        <v>360.64000000000004</v>
      </c>
      <c r="C28" s="140">
        <v>421.34999999999997</v>
      </c>
      <c r="D28" s="247">
        <f t="shared" si="2"/>
        <v>1.3110629552698294E-3</v>
      </c>
      <c r="E28" s="215">
        <f t="shared" si="3"/>
        <v>1.4077702973263656E-3</v>
      </c>
      <c r="F28" s="52">
        <f t="shared" si="4"/>
        <v>0.16833961845607784</v>
      </c>
      <c r="H28" s="19">
        <v>393.29700000000003</v>
      </c>
      <c r="I28" s="140">
        <v>513.95399999999995</v>
      </c>
      <c r="J28" s="247">
        <f t="shared" si="5"/>
        <v>5.5762103130620085E-3</v>
      </c>
      <c r="K28" s="215">
        <f t="shared" si="6"/>
        <v>6.5591573898501187E-3</v>
      </c>
      <c r="L28" s="52">
        <f t="shared" si="0"/>
        <v>0.30678342321451707</v>
      </c>
      <c r="N28" s="27">
        <f t="shared" si="1"/>
        <v>10.905529059449865</v>
      </c>
      <c r="O28" s="152">
        <f t="shared" si="1"/>
        <v>12.197792808828765</v>
      </c>
      <c r="P28" s="52">
        <f t="shared" si="7"/>
        <v>0.11849619971065295</v>
      </c>
    </row>
    <row r="29" spans="1:16" ht="20.100000000000001" customHeight="1" x14ac:dyDescent="0.25">
      <c r="A29" s="8" t="s">
        <v>185</v>
      </c>
      <c r="B29" s="19">
        <v>2473.2499999999995</v>
      </c>
      <c r="C29" s="140">
        <v>1704.05</v>
      </c>
      <c r="D29" s="247">
        <f t="shared" si="2"/>
        <v>8.9912002388007565E-3</v>
      </c>
      <c r="E29" s="215">
        <f t="shared" si="3"/>
        <v>5.6933926074735804E-3</v>
      </c>
      <c r="F29" s="52">
        <f>(C29-B29)/B29</f>
        <v>-0.31100778328110773</v>
      </c>
      <c r="H29" s="19">
        <v>474.02500000000003</v>
      </c>
      <c r="I29" s="140">
        <v>466.02599999999995</v>
      </c>
      <c r="J29" s="247">
        <f t="shared" si="5"/>
        <v>6.7207812255095228E-3</v>
      </c>
      <c r="K29" s="215">
        <f t="shared" si="6"/>
        <v>5.9474931253814377E-3</v>
      </c>
      <c r="L29" s="52">
        <f t="shared" si="0"/>
        <v>-1.6874637413638691E-2</v>
      </c>
      <c r="N29" s="27">
        <f t="shared" si="1"/>
        <v>1.9166077024158501</v>
      </c>
      <c r="O29" s="152">
        <f t="shared" si="1"/>
        <v>2.7348141193040112</v>
      </c>
      <c r="P29" s="52">
        <f>(O29-N29)/N29</f>
        <v>0.42690343770236672</v>
      </c>
    </row>
    <row r="30" spans="1:16" ht="20.100000000000001" customHeight="1" x14ac:dyDescent="0.25">
      <c r="A30" s="8" t="s">
        <v>170</v>
      </c>
      <c r="B30" s="19">
        <v>1523.89</v>
      </c>
      <c r="C30" s="140">
        <v>1505.82</v>
      </c>
      <c r="D30" s="247">
        <f t="shared" si="2"/>
        <v>5.5399171664433791E-3</v>
      </c>
      <c r="E30" s="215">
        <f t="shared" si="3"/>
        <v>5.0310873836952362E-3</v>
      </c>
      <c r="F30" s="52">
        <f t="shared" si="4"/>
        <v>-1.1857811259342972E-2</v>
      </c>
      <c r="H30" s="19">
        <v>421.02199999999993</v>
      </c>
      <c r="I30" s="140">
        <v>411.154</v>
      </c>
      <c r="J30" s="247">
        <f t="shared" si="5"/>
        <v>5.9692985667981003E-3</v>
      </c>
      <c r="K30" s="215">
        <f t="shared" si="6"/>
        <v>5.247208500111753E-3</v>
      </c>
      <c r="L30" s="52">
        <f t="shared" si="0"/>
        <v>-2.3438205129423021E-2</v>
      </c>
      <c r="N30" s="27">
        <f t="shared" si="1"/>
        <v>2.7628109640459608</v>
      </c>
      <c r="O30" s="152">
        <f t="shared" si="1"/>
        <v>2.7304325882243563</v>
      </c>
      <c r="P30" s="52">
        <f t="shared" si="7"/>
        <v>-1.1719359826988832E-2</v>
      </c>
    </row>
    <row r="31" spans="1:16" ht="20.100000000000001" customHeight="1" x14ac:dyDescent="0.25">
      <c r="A31" s="8" t="s">
        <v>202</v>
      </c>
      <c r="B31" s="19">
        <v>1102.17</v>
      </c>
      <c r="C31" s="140">
        <v>1256.2200000000003</v>
      </c>
      <c r="D31" s="247">
        <f t="shared" si="2"/>
        <v>4.0068052834121223E-3</v>
      </c>
      <c r="E31" s="215">
        <f t="shared" si="3"/>
        <v>4.1971501196329114E-3</v>
      </c>
      <c r="F31" s="52">
        <f t="shared" si="4"/>
        <v>0.13976972699311374</v>
      </c>
      <c r="H31" s="19">
        <v>326.90000000000003</v>
      </c>
      <c r="I31" s="140">
        <v>399.99299999999994</v>
      </c>
      <c r="J31" s="247">
        <f t="shared" si="5"/>
        <v>4.6348259746196146E-3</v>
      </c>
      <c r="K31" s="215">
        <f t="shared" si="6"/>
        <v>5.104770158104263E-3</v>
      </c>
      <c r="L31" s="52">
        <f t="shared" si="0"/>
        <v>0.22359437136739033</v>
      </c>
      <c r="N31" s="27">
        <f t="shared" si="1"/>
        <v>2.9659671375559125</v>
      </c>
      <c r="O31" s="152">
        <f t="shared" si="1"/>
        <v>3.18409991880403</v>
      </c>
      <c r="P31" s="52">
        <f t="shared" si="7"/>
        <v>7.3545245490436742E-2</v>
      </c>
    </row>
    <row r="32" spans="1:16" ht="20.100000000000001" customHeight="1" thickBot="1" x14ac:dyDescent="0.3">
      <c r="A32" s="8" t="s">
        <v>17</v>
      </c>
      <c r="B32" s="19">
        <f>B33-SUM(B7:B31)</f>
        <v>13008.859999999782</v>
      </c>
      <c r="C32" s="140">
        <f>C33-SUM(C7:C31)</f>
        <v>16137.130000000121</v>
      </c>
      <c r="D32" s="247">
        <f t="shared" si="2"/>
        <v>4.7292131866379733E-2</v>
      </c>
      <c r="E32" s="215">
        <f t="shared" si="3"/>
        <v>5.3915681258085643E-2</v>
      </c>
      <c r="F32" s="52">
        <f t="shared" si="4"/>
        <v>0.24047226275018649</v>
      </c>
      <c r="H32" s="19">
        <f>H33-SUM(H7:H31)</f>
        <v>3613.3780000000261</v>
      </c>
      <c r="I32" s="140">
        <f>I33-SUM(I7:I31)</f>
        <v>4335.7489999999816</v>
      </c>
      <c r="J32" s="247">
        <f t="shared" si="5"/>
        <v>5.1230890824469848E-2</v>
      </c>
      <c r="K32" s="215">
        <f t="shared" si="6"/>
        <v>5.5333473606363884E-2</v>
      </c>
      <c r="L32" s="52">
        <f t="shared" si="0"/>
        <v>0.19991570214905563</v>
      </c>
      <c r="N32" s="27">
        <f t="shared" si="1"/>
        <v>2.777628477822105</v>
      </c>
      <c r="O32" s="152">
        <f t="shared" si="1"/>
        <v>2.6868154374414468</v>
      </c>
      <c r="P32" s="52">
        <f t="shared" si="7"/>
        <v>-3.2694451797910445E-2</v>
      </c>
    </row>
    <row r="33" spans="1:16" ht="26.25" customHeight="1" thickBot="1" x14ac:dyDescent="0.3">
      <c r="A33" s="12" t="s">
        <v>18</v>
      </c>
      <c r="B33" s="17">
        <v>275074.50999999983</v>
      </c>
      <c r="C33" s="145">
        <v>299303.09000000003</v>
      </c>
      <c r="D33" s="243">
        <f>SUM(D7:D32)</f>
        <v>0.99999999999999967</v>
      </c>
      <c r="E33" s="244">
        <f>SUM(E7:E32)</f>
        <v>1.0000000000000007</v>
      </c>
      <c r="F33" s="57">
        <f t="shared" si="4"/>
        <v>8.8080062380190033E-2</v>
      </c>
      <c r="G33" s="1"/>
      <c r="H33" s="17">
        <v>70531.234999999986</v>
      </c>
      <c r="I33" s="145">
        <v>78356.710999999981</v>
      </c>
      <c r="J33" s="243">
        <f>SUM(J7:J32)</f>
        <v>1.0000000000000004</v>
      </c>
      <c r="K33" s="244">
        <f>SUM(K7:K32)</f>
        <v>0.99999999999999989</v>
      </c>
      <c r="L33" s="57">
        <f t="shared" si="0"/>
        <v>0.11095050299346093</v>
      </c>
      <c r="N33" s="29">
        <f t="shared" si="1"/>
        <v>2.5640774566861912</v>
      </c>
      <c r="O33" s="146">
        <f t="shared" si="1"/>
        <v>2.617972002895125</v>
      </c>
      <c r="P33" s="57">
        <f t="shared" si="7"/>
        <v>2.1019078838042184E-2</v>
      </c>
    </row>
    <row r="35" spans="1:16" ht="15.75" thickBot="1" x14ac:dyDescent="0.3"/>
    <row r="36" spans="1:16" x14ac:dyDescent="0.25">
      <c r="A36" s="357" t="s">
        <v>2</v>
      </c>
      <c r="B36" s="351" t="s">
        <v>1</v>
      </c>
      <c r="C36" s="344"/>
      <c r="D36" s="351" t="s">
        <v>104</v>
      </c>
      <c r="E36" s="344"/>
      <c r="F36" s="130" t="s">
        <v>0</v>
      </c>
      <c r="H36" s="360" t="s">
        <v>19</v>
      </c>
      <c r="I36" s="361"/>
      <c r="J36" s="351" t="s">
        <v>104</v>
      </c>
      <c r="K36" s="349"/>
      <c r="L36" s="130" t="s">
        <v>0</v>
      </c>
      <c r="N36" s="343" t="s">
        <v>22</v>
      </c>
      <c r="O36" s="344"/>
      <c r="P36" s="130" t="s">
        <v>0</v>
      </c>
    </row>
    <row r="37" spans="1:16" x14ac:dyDescent="0.25">
      <c r="A37" s="358"/>
      <c r="B37" s="352" t="str">
        <f>B5</f>
        <v>jan-out</v>
      </c>
      <c r="C37" s="346"/>
      <c r="D37" s="352" t="str">
        <f>B5</f>
        <v>jan-out</v>
      </c>
      <c r="E37" s="346"/>
      <c r="F37" s="131" t="str">
        <f>F5</f>
        <v>2023/2022</v>
      </c>
      <c r="H37" s="341" t="str">
        <f>B5</f>
        <v>jan-out</v>
      </c>
      <c r="I37" s="346"/>
      <c r="J37" s="352" t="str">
        <f>B5</f>
        <v>jan-out</v>
      </c>
      <c r="K37" s="342"/>
      <c r="L37" s="131" t="str">
        <f>L5</f>
        <v>2023/2022</v>
      </c>
      <c r="N37" s="341" t="str">
        <f>B5</f>
        <v>jan-out</v>
      </c>
      <c r="O37" s="342"/>
      <c r="P37" s="131" t="str">
        <f>P5</f>
        <v>2023/2022</v>
      </c>
    </row>
    <row r="38" spans="1:16" ht="19.5" customHeight="1" thickBot="1" x14ac:dyDescent="0.3">
      <c r="A38" s="359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163</v>
      </c>
      <c r="B39" s="39">
        <v>41972.329999999994</v>
      </c>
      <c r="C39" s="147">
        <v>35151.340000000004</v>
      </c>
      <c r="D39" s="247">
        <f t="shared" ref="D39:D61" si="12">B39/$B$62</f>
        <v>0.32841145158879875</v>
      </c>
      <c r="E39" s="246">
        <f t="shared" ref="E39:E61" si="13">C39/$C$62</f>
        <v>0.26923912095207897</v>
      </c>
      <c r="F39" s="52">
        <f>(C39-B39)/B39</f>
        <v>-0.16251158799142176</v>
      </c>
      <c r="H39" s="39">
        <v>8599.8269999999993</v>
      </c>
      <c r="I39" s="147">
        <v>7870.0429999999997</v>
      </c>
      <c r="J39" s="247">
        <f t="shared" ref="J39:J61" si="14">H39/$H$62</f>
        <v>0.29229020474015205</v>
      </c>
      <c r="K39" s="246">
        <f t="shared" ref="K39:K61" si="15">I39/$I$62</f>
        <v>0.2526315914496326</v>
      </c>
      <c r="L39" s="52">
        <f t="shared" ref="L39:L62" si="16">(I39-H39)/H39</f>
        <v>-8.4860311724875362E-2</v>
      </c>
      <c r="N39" s="27">
        <f t="shared" ref="N39:O62" si="17">(H39/B39)*10</f>
        <v>2.0489277102319554</v>
      </c>
      <c r="O39" s="151">
        <f t="shared" si="17"/>
        <v>2.2389026990151724</v>
      </c>
      <c r="P39" s="61">
        <f t="shared" si="7"/>
        <v>9.2719224711793377E-2</v>
      </c>
    </row>
    <row r="40" spans="1:16" ht="20.100000000000001" customHeight="1" x14ac:dyDescent="0.25">
      <c r="A40" s="38" t="s">
        <v>167</v>
      </c>
      <c r="B40" s="19">
        <v>23785.42</v>
      </c>
      <c r="C40" s="140">
        <v>27062.71</v>
      </c>
      <c r="D40" s="247">
        <f t="shared" si="12"/>
        <v>0.18610842688145374</v>
      </c>
      <c r="E40" s="215">
        <f t="shared" si="13"/>
        <v>0.20728485033518029</v>
      </c>
      <c r="F40" s="52">
        <f t="shared" ref="F40:F62" si="18">(C40-B40)/B40</f>
        <v>0.13778566869956474</v>
      </c>
      <c r="H40" s="19">
        <v>5081.5239999999994</v>
      </c>
      <c r="I40" s="140">
        <v>5595.4869999999992</v>
      </c>
      <c r="J40" s="247">
        <f t="shared" si="14"/>
        <v>0.17271041502951121</v>
      </c>
      <c r="K40" s="215">
        <f t="shared" si="15"/>
        <v>0.17961741578104851</v>
      </c>
      <c r="L40" s="52">
        <f t="shared" si="16"/>
        <v>0.10114347585488129</v>
      </c>
      <c r="N40" s="27">
        <f t="shared" si="17"/>
        <v>2.1364028888285342</v>
      </c>
      <c r="O40" s="152">
        <f t="shared" si="17"/>
        <v>2.0676003992209204</v>
      </c>
      <c r="P40" s="52">
        <f t="shared" si="7"/>
        <v>-3.2204828952155491E-2</v>
      </c>
    </row>
    <row r="41" spans="1:16" ht="20.100000000000001" customHeight="1" x14ac:dyDescent="0.25">
      <c r="A41" s="38" t="s">
        <v>158</v>
      </c>
      <c r="B41" s="19">
        <v>20785.14</v>
      </c>
      <c r="C41" s="140">
        <v>18782.38</v>
      </c>
      <c r="D41" s="247">
        <f t="shared" si="12"/>
        <v>0.16263281068447727</v>
      </c>
      <c r="E41" s="215">
        <f t="shared" si="13"/>
        <v>0.14386226757181686</v>
      </c>
      <c r="F41" s="52">
        <f t="shared" si="18"/>
        <v>-9.6355376966428832E-2</v>
      </c>
      <c r="H41" s="19">
        <v>5051.2910000000002</v>
      </c>
      <c r="I41" s="140">
        <v>4673.2109999999993</v>
      </c>
      <c r="J41" s="247">
        <f t="shared" si="14"/>
        <v>0.17168285834030006</v>
      </c>
      <c r="K41" s="215">
        <f t="shared" si="15"/>
        <v>0.15001197987227374</v>
      </c>
      <c r="L41" s="52">
        <f t="shared" si="16"/>
        <v>-7.484819227401486E-2</v>
      </c>
      <c r="N41" s="27">
        <f t="shared" si="17"/>
        <v>2.4302415090781206</v>
      </c>
      <c r="O41" s="152">
        <f t="shared" si="17"/>
        <v>2.4880824474853553</v>
      </c>
      <c r="P41" s="52">
        <f t="shared" si="7"/>
        <v>2.3800489865377979E-2</v>
      </c>
    </row>
    <row r="42" spans="1:16" ht="20.100000000000001" customHeight="1" x14ac:dyDescent="0.25">
      <c r="A42" s="38" t="s">
        <v>171</v>
      </c>
      <c r="B42" s="19">
        <v>10256.5</v>
      </c>
      <c r="C42" s="140">
        <v>15193.43</v>
      </c>
      <c r="D42" s="247">
        <f t="shared" si="12"/>
        <v>8.0251729013388465E-2</v>
      </c>
      <c r="E42" s="215">
        <f t="shared" si="13"/>
        <v>0.11637296721681008</v>
      </c>
      <c r="F42" s="52">
        <f t="shared" si="18"/>
        <v>0.48134646321844687</v>
      </c>
      <c r="H42" s="19">
        <v>2397.4270000000001</v>
      </c>
      <c r="I42" s="140">
        <v>3560.6620000000003</v>
      </c>
      <c r="J42" s="247">
        <f t="shared" si="14"/>
        <v>8.1483549457398219E-2</v>
      </c>
      <c r="K42" s="215">
        <f t="shared" si="15"/>
        <v>0.11429870302795447</v>
      </c>
      <c r="L42" s="52">
        <f t="shared" si="16"/>
        <v>0.48520142636251284</v>
      </c>
      <c r="N42" s="27">
        <f t="shared" si="17"/>
        <v>2.3374708721298689</v>
      </c>
      <c r="O42" s="152">
        <f t="shared" si="17"/>
        <v>2.3435537597501028</v>
      </c>
      <c r="P42" s="52">
        <f t="shared" si="7"/>
        <v>2.6023372923108402E-3</v>
      </c>
    </row>
    <row r="43" spans="1:16" ht="20.100000000000001" customHeight="1" x14ac:dyDescent="0.25">
      <c r="A43" s="38" t="s">
        <v>169</v>
      </c>
      <c r="B43" s="19">
        <v>6128.6900000000005</v>
      </c>
      <c r="C43" s="140">
        <v>5762.9599999999991</v>
      </c>
      <c r="D43" s="247">
        <f t="shared" si="12"/>
        <v>4.7953782390392802E-2</v>
      </c>
      <c r="E43" s="215">
        <f t="shared" si="13"/>
        <v>4.4140971140274959E-2</v>
      </c>
      <c r="F43" s="52">
        <f t="shared" si="18"/>
        <v>-5.9675069223602654E-2</v>
      </c>
      <c r="H43" s="19">
        <v>2081.2730000000001</v>
      </c>
      <c r="I43" s="140">
        <v>1947.329</v>
      </c>
      <c r="J43" s="247">
        <f t="shared" si="14"/>
        <v>7.0738133603170217E-2</v>
      </c>
      <c r="K43" s="215">
        <f t="shared" si="15"/>
        <v>6.2510055452812852E-2</v>
      </c>
      <c r="L43" s="52">
        <f t="shared" si="16"/>
        <v>-6.4356766267568061E-2</v>
      </c>
      <c r="N43" s="27">
        <f t="shared" si="17"/>
        <v>3.3959508475710143</v>
      </c>
      <c r="O43" s="152">
        <f t="shared" si="17"/>
        <v>3.3790430612046589</v>
      </c>
      <c r="P43" s="52">
        <f t="shared" si="7"/>
        <v>-4.9788077405327653E-3</v>
      </c>
    </row>
    <row r="44" spans="1:16" ht="20.100000000000001" customHeight="1" x14ac:dyDescent="0.25">
      <c r="A44" s="38" t="s">
        <v>182</v>
      </c>
      <c r="B44" s="19">
        <v>4156.6299999999992</v>
      </c>
      <c r="C44" s="140">
        <v>6046.18</v>
      </c>
      <c r="D44" s="247">
        <f t="shared" si="12"/>
        <v>3.2523447995799815E-2</v>
      </c>
      <c r="E44" s="215">
        <f t="shared" si="13"/>
        <v>4.6310274041275259E-2</v>
      </c>
      <c r="F44" s="52">
        <f t="shared" si="18"/>
        <v>0.45458700918773176</v>
      </c>
      <c r="H44" s="19">
        <v>884.42899999999997</v>
      </c>
      <c r="I44" s="140">
        <v>1335.171</v>
      </c>
      <c r="J44" s="247">
        <f t="shared" si="14"/>
        <v>3.0059899284965611E-2</v>
      </c>
      <c r="K44" s="215">
        <f t="shared" si="15"/>
        <v>4.2859533878963234E-2</v>
      </c>
      <c r="L44" s="52">
        <f t="shared" si="16"/>
        <v>0.50964181409700504</v>
      </c>
      <c r="N44" s="27">
        <f t="shared" si="17"/>
        <v>2.1277549360900543</v>
      </c>
      <c r="O44" s="152">
        <f t="shared" si="17"/>
        <v>2.2082885392098812</v>
      </c>
      <c r="P44" s="52">
        <f t="shared" si="7"/>
        <v>3.7849097071213873E-2</v>
      </c>
    </row>
    <row r="45" spans="1:16" ht="20.100000000000001" customHeight="1" x14ac:dyDescent="0.25">
      <c r="A45" s="38" t="s">
        <v>164</v>
      </c>
      <c r="B45" s="19">
        <v>5424.5500000000011</v>
      </c>
      <c r="C45" s="140">
        <v>4742.03</v>
      </c>
      <c r="D45" s="247">
        <f t="shared" si="12"/>
        <v>4.244425648316448E-2</v>
      </c>
      <c r="E45" s="215">
        <f t="shared" si="13"/>
        <v>3.6321232383413747E-2</v>
      </c>
      <c r="F45" s="52">
        <f t="shared" si="18"/>
        <v>-0.12582057497856988</v>
      </c>
      <c r="H45" s="19">
        <v>1250.414</v>
      </c>
      <c r="I45" s="140">
        <v>1202.2779999999998</v>
      </c>
      <c r="J45" s="247">
        <f t="shared" si="14"/>
        <v>4.2498967022238064E-2</v>
      </c>
      <c r="K45" s="215">
        <f t="shared" si="15"/>
        <v>3.8593614355713353E-2</v>
      </c>
      <c r="L45" s="52">
        <f t="shared" si="16"/>
        <v>-3.8496050108204317E-2</v>
      </c>
      <c r="N45" s="27">
        <f t="shared" si="17"/>
        <v>2.3051018056797332</v>
      </c>
      <c r="O45" s="152">
        <f t="shared" si="17"/>
        <v>2.5353656556369315</v>
      </c>
      <c r="P45" s="52">
        <f t="shared" si="7"/>
        <v>9.9893136775925442E-2</v>
      </c>
    </row>
    <row r="46" spans="1:16" ht="20.100000000000001" customHeight="1" x14ac:dyDescent="0.25">
      <c r="A46" s="38" t="s">
        <v>181</v>
      </c>
      <c r="B46" s="19">
        <v>2824.1699999999996</v>
      </c>
      <c r="C46" s="140">
        <v>4156.59</v>
      </c>
      <c r="D46" s="247">
        <f t="shared" si="12"/>
        <v>2.2097647884535783E-2</v>
      </c>
      <c r="E46" s="215">
        <f t="shared" si="13"/>
        <v>3.1837097469348305E-2</v>
      </c>
      <c r="F46" s="52">
        <f t="shared" si="18"/>
        <v>0.47179171225528233</v>
      </c>
      <c r="H46" s="19">
        <v>704.26799999999992</v>
      </c>
      <c r="I46" s="140">
        <v>1088.1110000000001</v>
      </c>
      <c r="J46" s="247">
        <f t="shared" si="14"/>
        <v>2.3936602202804472E-2</v>
      </c>
      <c r="K46" s="215">
        <f t="shared" si="15"/>
        <v>3.492880707308095E-2</v>
      </c>
      <c r="L46" s="52">
        <f t="shared" si="16"/>
        <v>0.54502405334332982</v>
      </c>
      <c r="N46" s="27">
        <f t="shared" si="17"/>
        <v>2.4937167380150629</v>
      </c>
      <c r="O46" s="152">
        <f t="shared" si="17"/>
        <v>2.6177972809442358</v>
      </c>
      <c r="P46" s="52">
        <f t="shared" si="7"/>
        <v>4.9757272362833789E-2</v>
      </c>
    </row>
    <row r="47" spans="1:16" ht="20.100000000000001" customHeight="1" x14ac:dyDescent="0.25">
      <c r="A47" s="38" t="s">
        <v>166</v>
      </c>
      <c r="B47" s="19">
        <v>2036.08</v>
      </c>
      <c r="C47" s="140">
        <v>2327.06</v>
      </c>
      <c r="D47" s="247">
        <f t="shared" si="12"/>
        <v>1.5931257291432747E-2</v>
      </c>
      <c r="E47" s="215">
        <f t="shared" si="13"/>
        <v>1.7823946080085279E-2</v>
      </c>
      <c r="F47" s="52">
        <f t="shared" si="18"/>
        <v>0.14291186986758872</v>
      </c>
      <c r="H47" s="19">
        <v>637.07099999999991</v>
      </c>
      <c r="I47" s="140">
        <v>722.75100000000009</v>
      </c>
      <c r="J47" s="247">
        <f t="shared" si="14"/>
        <v>2.1652716156268421E-2</v>
      </c>
      <c r="K47" s="215">
        <f t="shared" si="15"/>
        <v>2.3200601998211882E-2</v>
      </c>
      <c r="L47" s="52">
        <f t="shared" si="16"/>
        <v>0.1344905041981195</v>
      </c>
      <c r="N47" s="27">
        <f t="shared" si="17"/>
        <v>3.1289094731051819</v>
      </c>
      <c r="O47" s="152">
        <f t="shared" si="17"/>
        <v>3.1058545976468164</v>
      </c>
      <c r="P47" s="52">
        <f t="shared" si="7"/>
        <v>-7.3683421193664143E-3</v>
      </c>
    </row>
    <row r="48" spans="1:16" ht="20.100000000000001" customHeight="1" x14ac:dyDescent="0.25">
      <c r="A48" s="38" t="s">
        <v>175</v>
      </c>
      <c r="B48" s="19">
        <v>1258.8500000000001</v>
      </c>
      <c r="C48" s="140">
        <v>2226.59</v>
      </c>
      <c r="D48" s="247">
        <f t="shared" si="12"/>
        <v>9.8498404980747901E-3</v>
      </c>
      <c r="E48" s="215">
        <f t="shared" si="13"/>
        <v>1.7054403454340276E-2</v>
      </c>
      <c r="F48" s="52">
        <f t="shared" si="18"/>
        <v>0.76874925527266946</v>
      </c>
      <c r="H48" s="19">
        <v>371.88299999999998</v>
      </c>
      <c r="I48" s="140">
        <v>630.63099999999997</v>
      </c>
      <c r="J48" s="247">
        <f t="shared" si="14"/>
        <v>1.2639528470675279E-2</v>
      </c>
      <c r="K48" s="215">
        <f t="shared" si="15"/>
        <v>2.024351241123756E-2</v>
      </c>
      <c r="L48" s="52">
        <f t="shared" si="16"/>
        <v>0.69577797317973666</v>
      </c>
      <c r="N48" s="27">
        <f t="shared" si="17"/>
        <v>2.9541486277157718</v>
      </c>
      <c r="O48" s="152">
        <f t="shared" si="17"/>
        <v>2.8322726680709067</v>
      </c>
      <c r="P48" s="52">
        <f t="shared" si="7"/>
        <v>-4.1255865903775765E-2</v>
      </c>
    </row>
    <row r="49" spans="1:16" ht="20.100000000000001" customHeight="1" x14ac:dyDescent="0.25">
      <c r="A49" s="38" t="s">
        <v>176</v>
      </c>
      <c r="B49" s="19">
        <v>2160.7799999999997</v>
      </c>
      <c r="C49" s="140">
        <v>2032.1299999999999</v>
      </c>
      <c r="D49" s="247">
        <f t="shared" si="12"/>
        <v>1.6906969338229369E-2</v>
      </c>
      <c r="E49" s="215">
        <f t="shared" si="13"/>
        <v>1.5564951289491331E-2</v>
      </c>
      <c r="F49" s="52">
        <f t="shared" si="18"/>
        <v>-5.9538685104452968E-2</v>
      </c>
      <c r="H49" s="19">
        <v>600.13799999999992</v>
      </c>
      <c r="I49" s="140">
        <v>613.50199999999995</v>
      </c>
      <c r="J49" s="247">
        <f t="shared" si="14"/>
        <v>2.0397440424364973E-2</v>
      </c>
      <c r="K49" s="215">
        <f t="shared" si="15"/>
        <v>1.9693664522231008E-2</v>
      </c>
      <c r="L49" s="52">
        <f t="shared" si="16"/>
        <v>2.2268211644655121E-2</v>
      </c>
      <c r="N49" s="27">
        <f t="shared" si="17"/>
        <v>2.7774137117152136</v>
      </c>
      <c r="O49" s="152">
        <f t="shared" si="17"/>
        <v>3.0190096106056208</v>
      </c>
      <c r="P49" s="52">
        <f t="shared" si="7"/>
        <v>8.6985924304812265E-2</v>
      </c>
    </row>
    <row r="50" spans="1:16" ht="20.100000000000001" customHeight="1" x14ac:dyDescent="0.25">
      <c r="A50" s="38" t="s">
        <v>185</v>
      </c>
      <c r="B50" s="19">
        <v>2473.2499999999995</v>
      </c>
      <c r="C50" s="140">
        <v>1704.05</v>
      </c>
      <c r="D50" s="247">
        <f t="shared" si="12"/>
        <v>1.9351883077303466E-2</v>
      </c>
      <c r="E50" s="215">
        <f t="shared" si="13"/>
        <v>1.305204649547898E-2</v>
      </c>
      <c r="F50" s="52">
        <f t="shared" si="18"/>
        <v>-0.31100778328110773</v>
      </c>
      <c r="H50" s="19">
        <v>474.02500000000003</v>
      </c>
      <c r="I50" s="140">
        <v>466.02599999999995</v>
      </c>
      <c r="J50" s="247">
        <f t="shared" si="14"/>
        <v>1.6111122270477139E-2</v>
      </c>
      <c r="K50" s="215">
        <f t="shared" si="15"/>
        <v>1.4959624748798257E-2</v>
      </c>
      <c r="L50" s="52">
        <f t="shared" si="16"/>
        <v>-1.6874637413638691E-2</v>
      </c>
      <c r="N50" s="27">
        <f t="shared" si="17"/>
        <v>1.9166077024158501</v>
      </c>
      <c r="O50" s="152">
        <f t="shared" si="17"/>
        <v>2.7348141193040112</v>
      </c>
      <c r="P50" s="52">
        <f t="shared" si="7"/>
        <v>0.42690343770236672</v>
      </c>
    </row>
    <row r="51" spans="1:16" ht="20.100000000000001" customHeight="1" x14ac:dyDescent="0.25">
      <c r="A51" s="38" t="s">
        <v>170</v>
      </c>
      <c r="B51" s="19">
        <v>1523.89</v>
      </c>
      <c r="C51" s="140">
        <v>1505.82</v>
      </c>
      <c r="D51" s="247">
        <f t="shared" si="12"/>
        <v>1.1923639382461129E-2</v>
      </c>
      <c r="E51" s="215">
        <f t="shared" si="13"/>
        <v>1.1533718291025591E-2</v>
      </c>
      <c r="F51" s="52">
        <f t="shared" si="18"/>
        <v>-1.1857811259342972E-2</v>
      </c>
      <c r="H51" s="19">
        <v>421.02199999999993</v>
      </c>
      <c r="I51" s="140">
        <v>411.154</v>
      </c>
      <c r="J51" s="247">
        <f t="shared" si="14"/>
        <v>1.4309660715280469E-2</v>
      </c>
      <c r="K51" s="215">
        <f t="shared" si="15"/>
        <v>1.3198211159822412E-2</v>
      </c>
      <c r="L51" s="52">
        <f t="shared" si="16"/>
        <v>-2.3438205129423021E-2</v>
      </c>
      <c r="N51" s="27">
        <f t="shared" si="17"/>
        <v>2.7628109640459608</v>
      </c>
      <c r="O51" s="152">
        <f t="shared" si="17"/>
        <v>2.7304325882243563</v>
      </c>
      <c r="P51" s="52">
        <f t="shared" si="7"/>
        <v>-1.1719359826988832E-2</v>
      </c>
    </row>
    <row r="52" spans="1:16" ht="20.100000000000001" customHeight="1" x14ac:dyDescent="0.25">
      <c r="A52" s="38" t="s">
        <v>187</v>
      </c>
      <c r="B52" s="19">
        <v>1114.6499999999999</v>
      </c>
      <c r="C52" s="140">
        <v>1416.2400000000002</v>
      </c>
      <c r="D52" s="247">
        <f t="shared" si="12"/>
        <v>8.7215511865425289E-3</v>
      </c>
      <c r="E52" s="215">
        <f t="shared" si="13"/>
        <v>1.0847586824774599E-2</v>
      </c>
      <c r="F52" s="52">
        <f t="shared" si="18"/>
        <v>0.2705692369802184</v>
      </c>
      <c r="H52" s="19">
        <v>263.815</v>
      </c>
      <c r="I52" s="140">
        <v>331.54899999999998</v>
      </c>
      <c r="J52" s="247">
        <f t="shared" si="14"/>
        <v>8.9665222757996429E-3</v>
      </c>
      <c r="K52" s="215">
        <f t="shared" si="15"/>
        <v>1.0642858179241745E-2</v>
      </c>
      <c r="L52" s="52">
        <f t="shared" si="16"/>
        <v>0.25674809999431414</v>
      </c>
      <c r="N52" s="27">
        <f t="shared" si="17"/>
        <v>2.3667967523437854</v>
      </c>
      <c r="O52" s="152">
        <f t="shared" si="17"/>
        <v>2.3410509518160758</v>
      </c>
      <c r="P52" s="52">
        <f t="shared" si="7"/>
        <v>-1.0877909352467253E-2</v>
      </c>
    </row>
    <row r="53" spans="1:16" ht="20.100000000000001" customHeight="1" x14ac:dyDescent="0.25">
      <c r="A53" s="38" t="s">
        <v>184</v>
      </c>
      <c r="B53" s="19">
        <v>768.65</v>
      </c>
      <c r="C53" s="140">
        <v>1298.94</v>
      </c>
      <c r="D53" s="247">
        <f t="shared" si="12"/>
        <v>6.0142827968742785E-3</v>
      </c>
      <c r="E53" s="215">
        <f t="shared" si="13"/>
        <v>9.9491360434479439E-3</v>
      </c>
      <c r="F53" s="52">
        <f t="shared" si="18"/>
        <v>0.68989787289403515</v>
      </c>
      <c r="H53" s="19">
        <v>209.375</v>
      </c>
      <c r="I53" s="140">
        <v>327.15800000000002</v>
      </c>
      <c r="J53" s="247">
        <f t="shared" si="14"/>
        <v>7.1162200841330108E-3</v>
      </c>
      <c r="K53" s="215">
        <f t="shared" si="15"/>
        <v>1.0501905287617731E-2</v>
      </c>
      <c r="L53" s="52">
        <f t="shared" si="16"/>
        <v>0.56254567164179115</v>
      </c>
      <c r="N53" s="27">
        <f t="shared" si="17"/>
        <v>2.7239315683340926</v>
      </c>
      <c r="O53" s="152">
        <f t="shared" si="17"/>
        <v>2.5186536714551866</v>
      </c>
      <c r="P53" s="52">
        <f t="shared" si="7"/>
        <v>-7.5360886178374234E-2</v>
      </c>
    </row>
    <row r="54" spans="1:16" ht="20.100000000000001" customHeight="1" x14ac:dyDescent="0.25">
      <c r="A54" s="38" t="s">
        <v>186</v>
      </c>
      <c r="B54" s="19">
        <v>274.87</v>
      </c>
      <c r="C54" s="140">
        <v>297.08000000000004</v>
      </c>
      <c r="D54" s="247">
        <f t="shared" si="12"/>
        <v>2.1507134747633292E-3</v>
      </c>
      <c r="E54" s="215">
        <f t="shared" si="13"/>
        <v>2.2754625585381274E-3</v>
      </c>
      <c r="F54" s="52">
        <f t="shared" si="18"/>
        <v>8.0801833594062775E-2</v>
      </c>
      <c r="H54" s="19">
        <v>72.349000000000018</v>
      </c>
      <c r="I54" s="140">
        <v>81.190000000000012</v>
      </c>
      <c r="J54" s="247">
        <f t="shared" si="14"/>
        <v>2.458991793991352E-3</v>
      </c>
      <c r="K54" s="215">
        <f t="shared" si="15"/>
        <v>2.6062321272953244E-3</v>
      </c>
      <c r="L54" s="52">
        <f t="shared" si="16"/>
        <v>0.12219933931360477</v>
      </c>
      <c r="N54" s="27">
        <f t="shared" si="17"/>
        <v>2.6321170007639982</v>
      </c>
      <c r="O54" s="152">
        <f t="shared" si="17"/>
        <v>2.7329338898613171</v>
      </c>
      <c r="P54" s="52">
        <f t="shared" si="7"/>
        <v>3.8302586499025605E-2</v>
      </c>
    </row>
    <row r="55" spans="1:16" ht="20.100000000000001" customHeight="1" x14ac:dyDescent="0.25">
      <c r="A55" s="38" t="s">
        <v>188</v>
      </c>
      <c r="B55" s="19">
        <v>196.11999999999998</v>
      </c>
      <c r="C55" s="140">
        <v>131.13</v>
      </c>
      <c r="D55" s="247">
        <f t="shared" si="12"/>
        <v>1.5345360594847895E-3</v>
      </c>
      <c r="E55" s="215">
        <f t="shared" si="13"/>
        <v>1.00438065605596E-3</v>
      </c>
      <c r="F55" s="52">
        <f t="shared" si="18"/>
        <v>-0.33137874770548637</v>
      </c>
      <c r="H55" s="19">
        <v>88.581999999999994</v>
      </c>
      <c r="I55" s="140">
        <v>58.466000000000008</v>
      </c>
      <c r="J55" s="247">
        <f t="shared" si="14"/>
        <v>3.0107176477261865E-3</v>
      </c>
      <c r="K55" s="215">
        <f t="shared" si="15"/>
        <v>1.8767824554064346E-3</v>
      </c>
      <c r="L55" s="52">
        <f t="shared" si="16"/>
        <v>-0.33997877672664861</v>
      </c>
      <c r="N55" s="27">
        <f t="shared" ref="N55:N56" si="19">(H55/B55)*10</f>
        <v>4.5167244544156642</v>
      </c>
      <c r="O55" s="152">
        <f t="shared" ref="O55:O56" si="20">(I55/C55)*10</f>
        <v>4.4586288416075659</v>
      </c>
      <c r="P55" s="52">
        <f t="shared" ref="P55:P56" si="21">(O55-N55)/N55</f>
        <v>-1.2862332735684713E-2</v>
      </c>
    </row>
    <row r="56" spans="1:16" ht="20.100000000000001" customHeight="1" x14ac:dyDescent="0.25">
      <c r="A56" s="38" t="s">
        <v>180</v>
      </c>
      <c r="B56" s="19">
        <v>46.480000000000004</v>
      </c>
      <c r="C56" s="140">
        <v>202.77999999999997</v>
      </c>
      <c r="D56" s="247">
        <f t="shared" si="12"/>
        <v>3.6368160332884476E-4</v>
      </c>
      <c r="E56" s="215">
        <f t="shared" si="13"/>
        <v>1.5531785970794446E-3</v>
      </c>
      <c r="F56" s="52">
        <f t="shared" si="18"/>
        <v>3.3627366609294307</v>
      </c>
      <c r="H56" s="19">
        <v>23.154</v>
      </c>
      <c r="I56" s="140">
        <v>54.623999999999995</v>
      </c>
      <c r="J56" s="247">
        <f t="shared" si="14"/>
        <v>7.8695622604425428E-4</v>
      </c>
      <c r="K56" s="215">
        <f t="shared" si="15"/>
        <v>1.7534526877864239E-3</v>
      </c>
      <c r="L56" s="52">
        <f t="shared" ref="L56:L57" si="22">(I56-H56)/H56</f>
        <v>1.3591604042498056</v>
      </c>
      <c r="N56" s="27">
        <f t="shared" si="19"/>
        <v>4.9814974182444054</v>
      </c>
      <c r="O56" s="152">
        <f t="shared" si="20"/>
        <v>2.6937567807476084</v>
      </c>
      <c r="P56" s="52">
        <f t="shared" si="21"/>
        <v>-0.45924758068088078</v>
      </c>
    </row>
    <row r="57" spans="1:16" ht="20.100000000000001" customHeight="1" x14ac:dyDescent="0.25">
      <c r="A57" s="38" t="s">
        <v>211</v>
      </c>
      <c r="B57" s="19">
        <v>154.01999999999998</v>
      </c>
      <c r="C57" s="140">
        <v>127.16</v>
      </c>
      <c r="D57" s="247">
        <f t="shared" si="12"/>
        <v>1.2051256571581036E-3</v>
      </c>
      <c r="E57" s="215">
        <f t="shared" si="13"/>
        <v>9.7397273106135808E-4</v>
      </c>
      <c r="F57" s="52">
        <f t="shared" si="18"/>
        <v>-0.17439293598233988</v>
      </c>
      <c r="H57" s="19">
        <v>47.448999999999998</v>
      </c>
      <c r="I57" s="140">
        <v>40.074000000000005</v>
      </c>
      <c r="J57" s="247">
        <f t="shared" si="14"/>
        <v>1.6126926651798316E-3</v>
      </c>
      <c r="K57" s="215">
        <f t="shared" si="15"/>
        <v>1.2863917510682699E-3</v>
      </c>
      <c r="L57" s="52">
        <f t="shared" si="22"/>
        <v>-0.15543004067525118</v>
      </c>
      <c r="N57" s="27">
        <f t="shared" ref="N57:N58" si="23">(H57/B57)*10</f>
        <v>3.0807038047006885</v>
      </c>
      <c r="O57" s="152">
        <f t="shared" ref="O57:O58" si="24">(I57/C57)*10</f>
        <v>3.1514627241270841</v>
      </c>
      <c r="P57" s="52">
        <f t="shared" ref="P57:P58" si="25">(O57-N57)/N57</f>
        <v>2.2968426668746326E-2</v>
      </c>
    </row>
    <row r="58" spans="1:16" ht="20.100000000000001" customHeight="1" x14ac:dyDescent="0.25">
      <c r="A58" s="38" t="s">
        <v>183</v>
      </c>
      <c r="B58" s="19">
        <v>131.13000000000002</v>
      </c>
      <c r="C58" s="140">
        <v>98.680000000000021</v>
      </c>
      <c r="D58" s="247">
        <f t="shared" si="12"/>
        <v>1.0260234217838084E-3</v>
      </c>
      <c r="E58" s="215">
        <f t="shared" si="13"/>
        <v>7.5583225150310503E-4</v>
      </c>
      <c r="F58" s="52">
        <f t="shared" si="18"/>
        <v>-0.24746434835659267</v>
      </c>
      <c r="H58" s="19">
        <v>39.732999999999997</v>
      </c>
      <c r="I58" s="140">
        <v>37.961999999999996</v>
      </c>
      <c r="J58" s="247">
        <f t="shared" si="14"/>
        <v>1.3504418989987196E-3</v>
      </c>
      <c r="K58" s="215">
        <f t="shared" si="15"/>
        <v>1.2185956893260878E-3</v>
      </c>
      <c r="L58" s="52">
        <f t="shared" si="16"/>
        <v>-4.4572521581556918E-2</v>
      </c>
      <c r="N58" s="27">
        <f t="shared" si="23"/>
        <v>3.0300465187218784</v>
      </c>
      <c r="O58" s="152">
        <f t="shared" si="24"/>
        <v>3.8469801378192123</v>
      </c>
      <c r="P58" s="52">
        <f t="shared" si="25"/>
        <v>0.26961091654854513</v>
      </c>
    </row>
    <row r="59" spans="1:16" ht="20.100000000000001" customHeight="1" x14ac:dyDescent="0.25">
      <c r="A59" s="38" t="s">
        <v>189</v>
      </c>
      <c r="B59" s="19">
        <v>192.00999999999996</v>
      </c>
      <c r="C59" s="140">
        <v>65.23</v>
      </c>
      <c r="D59" s="247">
        <f t="shared" ref="D59" si="26">B59/$B$62</f>
        <v>1.5023774667635857E-3</v>
      </c>
      <c r="E59" s="215">
        <f t="shared" ref="E59" si="27">C59/$C$62</f>
        <v>4.9962441999946831E-4</v>
      </c>
      <c r="F59" s="52">
        <f t="shared" si="18"/>
        <v>-0.66027811051507723</v>
      </c>
      <c r="H59" s="19">
        <v>75.316999999999993</v>
      </c>
      <c r="I59" s="140">
        <v>36.851999999999997</v>
      </c>
      <c r="J59" s="247">
        <f t="shared" ref="J59:J60" si="28">H59/$H$62</f>
        <v>2.5598679311123387E-3</v>
      </c>
      <c r="K59" s="215">
        <f t="shared" ref="K59:K60" si="29">I59/$I$62</f>
        <v>1.1829642364218163E-3</v>
      </c>
      <c r="L59" s="52">
        <f t="shared" si="16"/>
        <v>-0.51070807387442407</v>
      </c>
      <c r="N59" s="27">
        <f t="shared" ref="N59:N60" si="30">(H59/B59)*10</f>
        <v>3.9225561168689134</v>
      </c>
      <c r="O59" s="152">
        <f t="shared" ref="O59:O60" si="31">(I59/C59)*10</f>
        <v>5.6495477541008734</v>
      </c>
      <c r="P59" s="52">
        <f t="shared" ref="P59:P60" si="32">(O59-N59)/N59</f>
        <v>0.44027200268851469</v>
      </c>
    </row>
    <row r="60" spans="1:16" ht="20.100000000000001" customHeight="1" x14ac:dyDescent="0.25">
      <c r="A60" s="38" t="s">
        <v>191</v>
      </c>
      <c r="B60" s="19">
        <v>58.470000000000006</v>
      </c>
      <c r="C60" s="140">
        <v>140.54</v>
      </c>
      <c r="D60" s="247">
        <f t="shared" si="12"/>
        <v>4.5749705995347574E-4</v>
      </c>
      <c r="E60" s="215">
        <f t="shared" si="13"/>
        <v>1.0764558636628127E-3</v>
      </c>
      <c r="F60" s="52">
        <f t="shared" si="18"/>
        <v>1.4036257910039334</v>
      </c>
      <c r="H60" s="19">
        <v>14.949</v>
      </c>
      <c r="I60" s="140">
        <v>35.845000000000006</v>
      </c>
      <c r="J60" s="247">
        <f t="shared" si="28"/>
        <v>5.0808536853828954E-4</v>
      </c>
      <c r="K60" s="215">
        <f t="shared" si="29"/>
        <v>1.1506391255437973E-3</v>
      </c>
      <c r="L60" s="52">
        <f t="shared" si="16"/>
        <v>1.3978192521238884</v>
      </c>
      <c r="N60" s="27">
        <f t="shared" si="30"/>
        <v>2.5566957414058491</v>
      </c>
      <c r="O60" s="152">
        <f t="shared" si="31"/>
        <v>2.5505194250747127</v>
      </c>
      <c r="P60" s="52">
        <f t="shared" si="32"/>
        <v>-2.4157416274101459E-3</v>
      </c>
    </row>
    <row r="61" spans="1:16" ht="20.100000000000001" customHeight="1" thickBot="1" x14ac:dyDescent="0.3">
      <c r="A61" s="8" t="s">
        <v>17</v>
      </c>
      <c r="B61" s="19">
        <f>B62-SUM(B39:B60)</f>
        <v>81.419999999998254</v>
      </c>
      <c r="C61" s="140">
        <f>C62-SUM(C39:C60)</f>
        <v>87.020000000033178</v>
      </c>
      <c r="D61" s="247">
        <f t="shared" si="12"/>
        <v>6.3706876383463646E-4</v>
      </c>
      <c r="E61" s="215">
        <f t="shared" si="13"/>
        <v>6.6652333325724832E-4</v>
      </c>
      <c r="F61" s="52">
        <f t="shared" si="18"/>
        <v>6.8779169737595736E-2</v>
      </c>
      <c r="H61" s="19">
        <f>H62-SUM(H39:H60)</f>
        <v>32.905999999995402</v>
      </c>
      <c r="I61" s="140">
        <f>I62-SUM(I39:I60)</f>
        <v>32.175999999999476</v>
      </c>
      <c r="J61" s="247">
        <f t="shared" si="14"/>
        <v>1.1184063908702001E-3</v>
      </c>
      <c r="K61" s="215">
        <f t="shared" si="15"/>
        <v>1.0328627285115528E-3</v>
      </c>
      <c r="L61" s="52">
        <f t="shared" si="16"/>
        <v>-2.2184404059929115E-2</v>
      </c>
      <c r="N61" s="27">
        <f t="shared" si="17"/>
        <v>4.0415131417337395</v>
      </c>
      <c r="O61" s="152">
        <f t="shared" si="17"/>
        <v>3.6975407952180199</v>
      </c>
      <c r="P61" s="52">
        <f t="shared" si="7"/>
        <v>-8.5109792904981482E-2</v>
      </c>
    </row>
    <row r="62" spans="1:16" ht="26.25" customHeight="1" thickBot="1" x14ac:dyDescent="0.3">
      <c r="A62" s="12" t="s">
        <v>18</v>
      </c>
      <c r="B62" s="17">
        <v>127804.09999999999</v>
      </c>
      <c r="C62" s="145">
        <v>130558.07000000004</v>
      </c>
      <c r="D62" s="253">
        <f>SUM(D39:D61)</f>
        <v>1.0000000000000002</v>
      </c>
      <c r="E62" s="254">
        <f>SUM(E39:E61)</f>
        <v>1.0000000000000002</v>
      </c>
      <c r="F62" s="57">
        <f t="shared" si="18"/>
        <v>2.154836973148784E-2</v>
      </c>
      <c r="G62" s="1"/>
      <c r="H62" s="17">
        <v>29422.220999999994</v>
      </c>
      <c r="I62" s="145">
        <v>31152.251999999997</v>
      </c>
      <c r="J62" s="253">
        <f>SUM(J39:J61)</f>
        <v>1.0000000000000002</v>
      </c>
      <c r="K62" s="254">
        <f>SUM(K39:K61)</f>
        <v>1</v>
      </c>
      <c r="L62" s="57">
        <f t="shared" si="16"/>
        <v>5.8800149723571275E-2</v>
      </c>
      <c r="M62" s="1"/>
      <c r="N62" s="29">
        <f t="shared" si="17"/>
        <v>2.3021343603217734</v>
      </c>
      <c r="O62" s="146">
        <f t="shared" si="17"/>
        <v>2.3860839854633258</v>
      </c>
      <c r="P62" s="57">
        <f t="shared" si="7"/>
        <v>3.6465997201752622E-2</v>
      </c>
    </row>
    <row r="64" spans="1:16" ht="15.75" thickBot="1" x14ac:dyDescent="0.3"/>
    <row r="65" spans="1:16" x14ac:dyDescent="0.25">
      <c r="A65" s="357" t="s">
        <v>15</v>
      </c>
      <c r="B65" s="351" t="s">
        <v>1</v>
      </c>
      <c r="C65" s="344"/>
      <c r="D65" s="351" t="s">
        <v>104</v>
      </c>
      <c r="E65" s="344"/>
      <c r="F65" s="130" t="s">
        <v>0</v>
      </c>
      <c r="H65" s="360" t="s">
        <v>19</v>
      </c>
      <c r="I65" s="361"/>
      <c r="J65" s="351" t="s">
        <v>104</v>
      </c>
      <c r="K65" s="349"/>
      <c r="L65" s="130" t="s">
        <v>0</v>
      </c>
      <c r="N65" s="343" t="s">
        <v>22</v>
      </c>
      <c r="O65" s="344"/>
      <c r="P65" s="130" t="s">
        <v>0</v>
      </c>
    </row>
    <row r="66" spans="1:16" x14ac:dyDescent="0.25">
      <c r="A66" s="358"/>
      <c r="B66" s="352" t="str">
        <f>B5</f>
        <v>jan-out</v>
      </c>
      <c r="C66" s="346"/>
      <c r="D66" s="352" t="str">
        <f>B5</f>
        <v>jan-out</v>
      </c>
      <c r="E66" s="346"/>
      <c r="F66" s="131" t="str">
        <f>F37</f>
        <v>2023/2022</v>
      </c>
      <c r="H66" s="341" t="str">
        <f>B5</f>
        <v>jan-out</v>
      </c>
      <c r="I66" s="346"/>
      <c r="J66" s="352" t="str">
        <f>B5</f>
        <v>jan-out</v>
      </c>
      <c r="K66" s="342"/>
      <c r="L66" s="131" t="str">
        <f>L37</f>
        <v>2023/2022</v>
      </c>
      <c r="N66" s="341" t="str">
        <f>B5</f>
        <v>jan-out</v>
      </c>
      <c r="O66" s="342"/>
      <c r="P66" s="131" t="str">
        <f>P37</f>
        <v>2023/2022</v>
      </c>
    </row>
    <row r="67" spans="1:16" ht="19.5" customHeight="1" thickBot="1" x14ac:dyDescent="0.3">
      <c r="A67" s="359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/>
    </row>
    <row r="68" spans="1:16" ht="20.100000000000001" customHeight="1" x14ac:dyDescent="0.25">
      <c r="A68" s="38" t="s">
        <v>159</v>
      </c>
      <c r="B68" s="39">
        <v>57302.539999999994</v>
      </c>
      <c r="C68" s="147">
        <v>55462.549999999996</v>
      </c>
      <c r="D68" s="247">
        <f>B68/$B$96</f>
        <v>0.38909744326779555</v>
      </c>
      <c r="E68" s="246">
        <f>C68/$C$96</f>
        <v>0.32867666257647193</v>
      </c>
      <c r="F68" s="61">
        <f t="shared" ref="F68:F94" si="33">(C68-B68)/B68</f>
        <v>-3.2110094945180412E-2</v>
      </c>
      <c r="H68" s="19">
        <v>16714.690999999999</v>
      </c>
      <c r="I68" s="147">
        <v>16821.171999999999</v>
      </c>
      <c r="J68" s="245">
        <f>H68/$H$96</f>
        <v>0.40659430557006315</v>
      </c>
      <c r="K68" s="246">
        <f>I68/$I$96</f>
        <v>0.3563470984806752</v>
      </c>
      <c r="L68" s="61">
        <f t="shared" ref="L68:L96" si="34">(I68-H68)/H68</f>
        <v>6.3705036485568163E-3</v>
      </c>
      <c r="N68" s="41">
        <f t="shared" ref="N68:O96" si="35">(H68/B68)*10</f>
        <v>2.9169197386363677</v>
      </c>
      <c r="O68" s="149">
        <f t="shared" si="35"/>
        <v>3.0328883183337223</v>
      </c>
      <c r="P68" s="61">
        <f t="shared" si="7"/>
        <v>3.9757206261550701E-2</v>
      </c>
    </row>
    <row r="69" spans="1:16" ht="20.100000000000001" customHeight="1" x14ac:dyDescent="0.25">
      <c r="A69" s="38" t="s">
        <v>161</v>
      </c>
      <c r="B69" s="19">
        <v>20659.88</v>
      </c>
      <c r="C69" s="140">
        <v>26173.100000000002</v>
      </c>
      <c r="D69" s="247">
        <f t="shared" ref="D69:D95" si="36">B69/$B$96</f>
        <v>0.14028534313172619</v>
      </c>
      <c r="E69" s="215">
        <f t="shared" ref="E69:E95" si="37">C69/$C$96</f>
        <v>0.15510442915589454</v>
      </c>
      <c r="F69" s="52">
        <f t="shared" si="33"/>
        <v>0.26685634185677753</v>
      </c>
      <c r="H69" s="19">
        <v>4700.0610000000006</v>
      </c>
      <c r="I69" s="140">
        <v>6304.554000000001</v>
      </c>
      <c r="J69" s="214">
        <f t="shared" ref="J69:J96" si="38">H69/$H$96</f>
        <v>0.11433164025777903</v>
      </c>
      <c r="K69" s="215">
        <f t="shared" ref="K69:K96" si="39">I69/$I$96</f>
        <v>0.1335584420107431</v>
      </c>
      <c r="L69" s="52">
        <f t="shared" si="34"/>
        <v>0.34137705872328045</v>
      </c>
      <c r="N69" s="40">
        <f t="shared" si="35"/>
        <v>2.2749701353541258</v>
      </c>
      <c r="O69" s="143">
        <f t="shared" si="35"/>
        <v>2.4087914691037744</v>
      </c>
      <c r="P69" s="52">
        <f t="shared" si="7"/>
        <v>5.8823336478136971E-2</v>
      </c>
    </row>
    <row r="70" spans="1:16" ht="20.100000000000001" customHeight="1" x14ac:dyDescent="0.25">
      <c r="A70" s="38" t="s">
        <v>160</v>
      </c>
      <c r="B70" s="19">
        <v>16180.21</v>
      </c>
      <c r="C70" s="140">
        <v>19092.190000000002</v>
      </c>
      <c r="D70" s="247">
        <f t="shared" si="36"/>
        <v>0.109867352172103</v>
      </c>
      <c r="E70" s="215">
        <f t="shared" si="37"/>
        <v>0.11314224265699815</v>
      </c>
      <c r="F70" s="52">
        <f t="shared" si="33"/>
        <v>0.17997170617686689</v>
      </c>
      <c r="H70" s="19">
        <v>4336.143</v>
      </c>
      <c r="I70" s="140">
        <v>5630.4719999999998</v>
      </c>
      <c r="J70" s="214">
        <f t="shared" si="38"/>
        <v>0.10547912922455405</v>
      </c>
      <c r="K70" s="215">
        <f t="shared" si="39"/>
        <v>0.11927839274675299</v>
      </c>
      <c r="L70" s="52">
        <f t="shared" si="34"/>
        <v>0.29849776633289071</v>
      </c>
      <c r="N70" s="40">
        <f t="shared" si="35"/>
        <v>2.6799052669897367</v>
      </c>
      <c r="O70" s="143">
        <f t="shared" si="35"/>
        <v>2.949096986778363</v>
      </c>
      <c r="P70" s="52">
        <f t="shared" si="7"/>
        <v>0.10044822222055701</v>
      </c>
    </row>
    <row r="71" spans="1:16" ht="20.100000000000001" customHeight="1" x14ac:dyDescent="0.25">
      <c r="A71" s="38" t="s">
        <v>162</v>
      </c>
      <c r="B71" s="19">
        <v>14004.680000000002</v>
      </c>
      <c r="C71" s="140">
        <v>12666.56</v>
      </c>
      <c r="D71" s="247">
        <f t="shared" si="36"/>
        <v>9.5095002451612662E-2</v>
      </c>
      <c r="E71" s="215">
        <f t="shared" si="37"/>
        <v>7.5063311498022298E-2</v>
      </c>
      <c r="F71" s="52">
        <f t="shared" si="33"/>
        <v>-9.5548059648631917E-2</v>
      </c>
      <c r="H71" s="19">
        <v>4932.3649999999998</v>
      </c>
      <c r="I71" s="140">
        <v>4533.5059999999994</v>
      </c>
      <c r="J71" s="214">
        <f t="shared" si="38"/>
        <v>0.11998256635393885</v>
      </c>
      <c r="K71" s="215">
        <f t="shared" si="39"/>
        <v>9.6039783021345471E-2</v>
      </c>
      <c r="L71" s="52">
        <f t="shared" si="34"/>
        <v>-8.0865669916966892E-2</v>
      </c>
      <c r="N71" s="40">
        <f t="shared" si="35"/>
        <v>3.5219405227395404</v>
      </c>
      <c r="O71" s="143">
        <f t="shared" si="35"/>
        <v>3.5791138241164133</v>
      </c>
      <c r="P71" s="52">
        <f t="shared" si="7"/>
        <v>1.6233465899759346E-2</v>
      </c>
    </row>
    <row r="72" spans="1:16" ht="20.100000000000001" customHeight="1" x14ac:dyDescent="0.25">
      <c r="A72" s="38" t="s">
        <v>174</v>
      </c>
      <c r="B72" s="19">
        <v>7737.42</v>
      </c>
      <c r="C72" s="140">
        <v>21379.780000000002</v>
      </c>
      <c r="D72" s="247">
        <f t="shared" si="36"/>
        <v>5.2538863713355588E-2</v>
      </c>
      <c r="E72" s="215">
        <f t="shared" si="37"/>
        <v>0.1266987316129389</v>
      </c>
      <c r="F72" s="52">
        <f t="shared" si="33"/>
        <v>1.7631665335473585</v>
      </c>
      <c r="H72" s="19">
        <v>1667.894</v>
      </c>
      <c r="I72" s="140">
        <v>4037.6060000000002</v>
      </c>
      <c r="J72" s="214">
        <f t="shared" si="38"/>
        <v>4.0572464228891512E-2</v>
      </c>
      <c r="K72" s="215">
        <f t="shared" si="39"/>
        <v>8.5534419534391851E-2</v>
      </c>
      <c r="L72" s="52">
        <f t="shared" si="34"/>
        <v>1.4207809369180537</v>
      </c>
      <c r="N72" s="40">
        <f t="shared" si="35"/>
        <v>2.1556203489018304</v>
      </c>
      <c r="O72" s="143">
        <f t="shared" si="35"/>
        <v>1.8885161587256745</v>
      </c>
      <c r="P72" s="52">
        <f t="shared" ref="P72:P86" si="40">(O72-N72)/N72</f>
        <v>-0.12391059043037461</v>
      </c>
    </row>
    <row r="73" spans="1:16" ht="20.100000000000001" customHeight="1" x14ac:dyDescent="0.25">
      <c r="A73" s="38" t="s">
        <v>168</v>
      </c>
      <c r="B73" s="19">
        <v>6209.9599999999991</v>
      </c>
      <c r="C73" s="140">
        <v>6466.76</v>
      </c>
      <c r="D73" s="247">
        <f t="shared" si="36"/>
        <v>4.2167058542174216E-2</v>
      </c>
      <c r="E73" s="215">
        <f t="shared" si="37"/>
        <v>3.8322671685362936E-2</v>
      </c>
      <c r="F73" s="52">
        <f t="shared" si="33"/>
        <v>4.1352923368266646E-2</v>
      </c>
      <c r="H73" s="19">
        <v>1809.415</v>
      </c>
      <c r="I73" s="140">
        <v>2027.163</v>
      </c>
      <c r="J73" s="214">
        <f t="shared" si="38"/>
        <v>4.4015042540305159E-2</v>
      </c>
      <c r="K73" s="215">
        <f t="shared" si="39"/>
        <v>4.2944311680385948E-2</v>
      </c>
      <c r="L73" s="52">
        <f t="shared" si="34"/>
        <v>0.1203416573865034</v>
      </c>
      <c r="N73" s="40">
        <f t="shared" si="35"/>
        <v>2.9137305232239825</v>
      </c>
      <c r="O73" s="143">
        <f t="shared" si="35"/>
        <v>3.1347429006179288</v>
      </c>
      <c r="P73" s="52">
        <f t="shared" si="40"/>
        <v>7.5852030801187714E-2</v>
      </c>
    </row>
    <row r="74" spans="1:16" ht="20.100000000000001" customHeight="1" x14ac:dyDescent="0.25">
      <c r="A74" s="38" t="s">
        <v>178</v>
      </c>
      <c r="B74" s="19">
        <v>4136.3899999999994</v>
      </c>
      <c r="C74" s="140">
        <v>4060.5199999999995</v>
      </c>
      <c r="D74" s="247">
        <f t="shared" si="36"/>
        <v>2.8087040702881177E-2</v>
      </c>
      <c r="E74" s="215">
        <f t="shared" si="37"/>
        <v>2.4063050868108584E-2</v>
      </c>
      <c r="F74" s="52">
        <f t="shared" si="33"/>
        <v>-1.8342080896627228E-2</v>
      </c>
      <c r="H74" s="19">
        <v>1222.499</v>
      </c>
      <c r="I74" s="140">
        <v>1211.8339999999998</v>
      </c>
      <c r="J74" s="214">
        <f t="shared" si="38"/>
        <v>2.9737979120588988E-2</v>
      </c>
      <c r="K74" s="215">
        <f t="shared" si="39"/>
        <v>2.5672023907741419E-2</v>
      </c>
      <c r="L74" s="52">
        <f t="shared" si="34"/>
        <v>-8.7239335165101902E-3</v>
      </c>
      <c r="N74" s="40">
        <f t="shared" si="35"/>
        <v>2.9554732508298303</v>
      </c>
      <c r="O74" s="143">
        <f t="shared" si="35"/>
        <v>2.9844305655433296</v>
      </c>
      <c r="P74" s="52">
        <f t="shared" si="40"/>
        <v>9.7978605305829858E-3</v>
      </c>
    </row>
    <row r="75" spans="1:16" ht="20.100000000000001" customHeight="1" x14ac:dyDescent="0.25">
      <c r="A75" s="38" t="s">
        <v>192</v>
      </c>
      <c r="B75" s="19">
        <v>3363</v>
      </c>
      <c r="C75" s="140">
        <v>4591.51</v>
      </c>
      <c r="D75" s="247">
        <f t="shared" si="36"/>
        <v>2.2835544492610566E-2</v>
      </c>
      <c r="E75" s="215">
        <f t="shared" si="37"/>
        <v>2.7209751138137298E-2</v>
      </c>
      <c r="F75" s="52">
        <f t="shared" si="33"/>
        <v>0.36530181385667565</v>
      </c>
      <c r="H75" s="19">
        <v>668.48599999999999</v>
      </c>
      <c r="I75" s="140">
        <v>966.23</v>
      </c>
      <c r="J75" s="214">
        <f t="shared" si="38"/>
        <v>1.6261299772356502E-2</v>
      </c>
      <c r="K75" s="215">
        <f t="shared" si="39"/>
        <v>2.0469040859042571E-2</v>
      </c>
      <c r="L75" s="52">
        <f t="shared" si="34"/>
        <v>0.44540050202996029</v>
      </c>
      <c r="N75" s="40">
        <f t="shared" ref="N75" si="41">(H75/B75)*10</f>
        <v>1.9877668748141539</v>
      </c>
      <c r="O75" s="143">
        <f t="shared" ref="O75" si="42">(I75/C75)*10</f>
        <v>2.1043839608320574</v>
      </c>
      <c r="P75" s="52">
        <f t="shared" ref="P75" si="43">(O75-N75)/N75</f>
        <v>5.8667385746030476E-2</v>
      </c>
    </row>
    <row r="76" spans="1:16" ht="20.100000000000001" customHeight="1" x14ac:dyDescent="0.25">
      <c r="A76" s="38" t="s">
        <v>204</v>
      </c>
      <c r="B76" s="19">
        <v>4863.1799999999994</v>
      </c>
      <c r="C76" s="140">
        <v>3199.9299999999994</v>
      </c>
      <c r="D76" s="247">
        <f t="shared" si="36"/>
        <v>3.3022112181258945E-2</v>
      </c>
      <c r="E76" s="215">
        <f t="shared" si="37"/>
        <v>1.8963107770528578E-2</v>
      </c>
      <c r="F76" s="52">
        <f t="shared" si="33"/>
        <v>-0.34200872680015959</v>
      </c>
      <c r="H76" s="19">
        <v>1108.412</v>
      </c>
      <c r="I76" s="140">
        <v>758.54200000000003</v>
      </c>
      <c r="J76" s="214">
        <f t="shared" si="38"/>
        <v>2.6962748364628749E-2</v>
      </c>
      <c r="K76" s="215">
        <f t="shared" si="39"/>
        <v>1.6069287013754353E-2</v>
      </c>
      <c r="L76" s="52">
        <f t="shared" si="34"/>
        <v>-0.31564977643692055</v>
      </c>
      <c r="N76" s="40">
        <f t="shared" si="35"/>
        <v>2.2791918045394168</v>
      </c>
      <c r="O76" s="143">
        <f t="shared" si="35"/>
        <v>2.3704956045913512</v>
      </c>
      <c r="P76" s="52">
        <f t="shared" si="40"/>
        <v>4.0059726377607449E-2</v>
      </c>
    </row>
    <row r="77" spans="1:16" ht="20.100000000000001" customHeight="1" x14ac:dyDescent="0.25">
      <c r="A77" s="38" t="s">
        <v>172</v>
      </c>
      <c r="B77" s="19">
        <v>1359.3000000000002</v>
      </c>
      <c r="C77" s="140">
        <v>1702.22</v>
      </c>
      <c r="D77" s="247">
        <f t="shared" si="36"/>
        <v>9.2299600442478577E-3</v>
      </c>
      <c r="E77" s="215">
        <f t="shared" si="37"/>
        <v>1.0087527323769321E-2</v>
      </c>
      <c r="F77" s="52">
        <f t="shared" si="33"/>
        <v>0.25227690723166318</v>
      </c>
      <c r="H77" s="19">
        <v>483.10199999999998</v>
      </c>
      <c r="I77" s="140">
        <v>699.57999999999993</v>
      </c>
      <c r="J77" s="214">
        <f t="shared" si="38"/>
        <v>1.1751729194964396E-2</v>
      </c>
      <c r="K77" s="215">
        <f t="shared" si="39"/>
        <v>1.4820210099219647E-2</v>
      </c>
      <c r="L77" s="52">
        <f t="shared" si="34"/>
        <v>0.44809998716627125</v>
      </c>
      <c r="N77" s="40">
        <f t="shared" si="35"/>
        <v>3.5540498786139918</v>
      </c>
      <c r="O77" s="143">
        <f t="shared" si="35"/>
        <v>4.1098095428323003</v>
      </c>
      <c r="P77" s="52">
        <f t="shared" si="40"/>
        <v>0.15637362535695296</v>
      </c>
    </row>
    <row r="78" spans="1:16" ht="20.100000000000001" customHeight="1" x14ac:dyDescent="0.25">
      <c r="A78" s="38" t="s">
        <v>173</v>
      </c>
      <c r="B78" s="19">
        <v>360.64000000000004</v>
      </c>
      <c r="C78" s="140">
        <v>421.34999999999997</v>
      </c>
      <c r="D78" s="247">
        <f t="shared" si="36"/>
        <v>2.4488286547175364E-3</v>
      </c>
      <c r="E78" s="215">
        <f t="shared" si="37"/>
        <v>2.4969625770289404E-3</v>
      </c>
      <c r="F78" s="52">
        <f t="shared" si="33"/>
        <v>0.16833961845607784</v>
      </c>
      <c r="H78" s="19">
        <v>393.29700000000003</v>
      </c>
      <c r="I78" s="140">
        <v>513.95399999999995</v>
      </c>
      <c r="J78" s="214">
        <f t="shared" si="38"/>
        <v>9.5671718129751327E-3</v>
      </c>
      <c r="K78" s="215">
        <f t="shared" si="39"/>
        <v>1.0887827355462327E-2</v>
      </c>
      <c r="L78" s="52">
        <f t="shared" si="34"/>
        <v>0.30678342321451707</v>
      </c>
      <c r="N78" s="40">
        <f t="shared" si="35"/>
        <v>10.905529059449865</v>
      </c>
      <c r="O78" s="143">
        <f t="shared" si="35"/>
        <v>12.197792808828765</v>
      </c>
      <c r="P78" s="52">
        <f t="shared" si="40"/>
        <v>0.11849619971065295</v>
      </c>
    </row>
    <row r="79" spans="1:16" ht="20.100000000000001" customHeight="1" x14ac:dyDescent="0.25">
      <c r="A79" s="38" t="s">
        <v>202</v>
      </c>
      <c r="B79" s="19">
        <v>1102.17</v>
      </c>
      <c r="C79" s="140">
        <v>1256.2200000000003</v>
      </c>
      <c r="D79" s="247">
        <f t="shared" si="36"/>
        <v>7.4839881276897377E-3</v>
      </c>
      <c r="E79" s="215">
        <f t="shared" si="37"/>
        <v>7.4444863617308564E-3</v>
      </c>
      <c r="F79" s="52">
        <f t="shared" si="33"/>
        <v>0.13976972699311374</v>
      </c>
      <c r="H79" s="19">
        <v>326.90000000000003</v>
      </c>
      <c r="I79" s="140">
        <v>399.99299999999994</v>
      </c>
      <c r="J79" s="214">
        <f t="shared" si="38"/>
        <v>7.9520272609797972E-3</v>
      </c>
      <c r="K79" s="215">
        <f t="shared" si="39"/>
        <v>8.473627459643163E-3</v>
      </c>
      <c r="L79" s="52">
        <f t="shared" si="34"/>
        <v>0.22359437136739033</v>
      </c>
      <c r="N79" s="40">
        <f t="shared" si="35"/>
        <v>2.9659671375559125</v>
      </c>
      <c r="O79" s="143">
        <f t="shared" si="35"/>
        <v>3.18409991880403</v>
      </c>
      <c r="P79" s="52">
        <f t="shared" si="40"/>
        <v>7.3545245490436742E-2</v>
      </c>
    </row>
    <row r="80" spans="1:16" ht="20.100000000000001" customHeight="1" x14ac:dyDescent="0.25">
      <c r="A80" s="38" t="s">
        <v>205</v>
      </c>
      <c r="B80" s="19">
        <v>0.06</v>
      </c>
      <c r="C80" s="140">
        <v>1772.64</v>
      </c>
      <c r="D80" s="247">
        <f t="shared" si="36"/>
        <v>4.0741381788778883E-7</v>
      </c>
      <c r="E80" s="215">
        <f t="shared" si="37"/>
        <v>1.0504843342932434E-2</v>
      </c>
      <c r="F80" s="52">
        <f t="shared" si="33"/>
        <v>29543.000000000004</v>
      </c>
      <c r="H80" s="19">
        <v>3.2000000000000001E-2</v>
      </c>
      <c r="I80" s="140">
        <v>337.83499999999998</v>
      </c>
      <c r="J80" s="214">
        <f t="shared" si="38"/>
        <v>7.7841808611610121E-7</v>
      </c>
      <c r="K80" s="215">
        <f t="shared" si="39"/>
        <v>7.1568450768602155E-3</v>
      </c>
      <c r="L80" s="52">
        <f t="shared" si="34"/>
        <v>10556.34375</v>
      </c>
      <c r="N80" s="40">
        <f t="shared" si="35"/>
        <v>5.333333333333333</v>
      </c>
      <c r="O80" s="143">
        <f t="shared" si="35"/>
        <v>1.9058297228991783</v>
      </c>
      <c r="P80" s="52">
        <f t="shared" si="40"/>
        <v>-0.64265692695640397</v>
      </c>
    </row>
    <row r="81" spans="1:16" ht="20.100000000000001" customHeight="1" x14ac:dyDescent="0.25">
      <c r="A81" s="38" t="s">
        <v>165</v>
      </c>
      <c r="B81" s="19">
        <v>1428.81</v>
      </c>
      <c r="C81" s="140">
        <v>850.61999999999989</v>
      </c>
      <c r="D81" s="247">
        <f t="shared" si="36"/>
        <v>9.7019489522708596E-3</v>
      </c>
      <c r="E81" s="215">
        <f t="shared" si="37"/>
        <v>5.0408598724869039E-3</v>
      </c>
      <c r="F81" s="52">
        <f t="shared" si="33"/>
        <v>-0.40466542087471397</v>
      </c>
      <c r="H81" s="19">
        <v>367.57399999999996</v>
      </c>
      <c r="I81" s="140">
        <v>266.28100000000001</v>
      </c>
      <c r="J81" s="214">
        <f t="shared" si="38"/>
        <v>8.9414452995637411E-3</v>
      </c>
      <c r="K81" s="215">
        <f t="shared" si="39"/>
        <v>5.6410137016928838E-3</v>
      </c>
      <c r="L81" s="52">
        <f t="shared" si="34"/>
        <v>-0.27557172161251875</v>
      </c>
      <c r="N81" s="40">
        <f t="shared" si="35"/>
        <v>2.5725883777409169</v>
      </c>
      <c r="O81" s="143">
        <f t="shared" si="35"/>
        <v>3.1304342714725735</v>
      </c>
      <c r="P81" s="52">
        <f t="shared" si="40"/>
        <v>0.21684226616211386</v>
      </c>
    </row>
    <row r="82" spans="1:16" ht="20.100000000000001" customHeight="1" x14ac:dyDescent="0.25">
      <c r="A82" s="38" t="s">
        <v>210</v>
      </c>
      <c r="B82" s="19">
        <v>1343.58</v>
      </c>
      <c r="C82" s="140">
        <v>1023.0899999999999</v>
      </c>
      <c r="D82" s="247">
        <f t="shared" si="36"/>
        <v>9.1232176239612554E-3</v>
      </c>
      <c r="E82" s="215">
        <f t="shared" si="37"/>
        <v>6.0629344794886405E-3</v>
      </c>
      <c r="F82" s="52">
        <f t="shared" si="33"/>
        <v>-0.23853436341713929</v>
      </c>
      <c r="H82" s="19">
        <v>332.13</v>
      </c>
      <c r="I82" s="140">
        <v>259.262</v>
      </c>
      <c r="J82" s="214">
        <f t="shared" si="38"/>
        <v>8.0792499669293961E-3</v>
      </c>
      <c r="K82" s="215">
        <f t="shared" si="39"/>
        <v>5.4923201217071454E-3</v>
      </c>
      <c r="L82" s="52">
        <f t="shared" si="34"/>
        <v>-0.21939601963086741</v>
      </c>
      <c r="N82" s="40">
        <f t="shared" si="35"/>
        <v>2.4719778502210512</v>
      </c>
      <c r="O82" s="143">
        <f t="shared" si="35"/>
        <v>2.5341074587768428</v>
      </c>
      <c r="P82" s="52">
        <f t="shared" si="40"/>
        <v>2.5133561997829321E-2</v>
      </c>
    </row>
    <row r="83" spans="1:16" ht="20.100000000000001" customHeight="1" x14ac:dyDescent="0.25">
      <c r="A83" s="38" t="s">
        <v>199</v>
      </c>
      <c r="B83" s="19">
        <v>383.29999999999995</v>
      </c>
      <c r="C83" s="140">
        <v>517.30999999999995</v>
      </c>
      <c r="D83" s="247">
        <f t="shared" si="36"/>
        <v>2.6026952732731575E-3</v>
      </c>
      <c r="E83" s="215">
        <f t="shared" si="37"/>
        <v>3.0656312109240322E-3</v>
      </c>
      <c r="F83" s="52">
        <f t="shared" si="33"/>
        <v>0.34962170623532485</v>
      </c>
      <c r="H83" s="19">
        <v>163.32400000000001</v>
      </c>
      <c r="I83" s="140">
        <v>248.09399999999997</v>
      </c>
      <c r="J83" s="214">
        <f t="shared" si="38"/>
        <v>3.972948609275816E-3</v>
      </c>
      <c r="K83" s="215">
        <f t="shared" si="39"/>
        <v>5.2557323027470756E-3</v>
      </c>
      <c r="L83" s="52">
        <f t="shared" si="34"/>
        <v>0.51902965883764751</v>
      </c>
      <c r="N83" s="40">
        <f t="shared" si="35"/>
        <v>4.2609966084007311</v>
      </c>
      <c r="O83" s="143">
        <f t="shared" si="35"/>
        <v>4.7958477508650512</v>
      </c>
      <c r="P83" s="52">
        <f t="shared" si="40"/>
        <v>0.12552254592501644</v>
      </c>
    </row>
    <row r="84" spans="1:16" ht="20.100000000000001" customHeight="1" x14ac:dyDescent="0.25">
      <c r="A84" s="38" t="s">
        <v>195</v>
      </c>
      <c r="B84" s="19">
        <v>849.55000000000007</v>
      </c>
      <c r="C84" s="140">
        <v>603.33000000000004</v>
      </c>
      <c r="D84" s="247">
        <f t="shared" si="36"/>
        <v>5.7686401497761839E-3</v>
      </c>
      <c r="E84" s="215">
        <f t="shared" si="37"/>
        <v>3.5753944027503756E-3</v>
      </c>
      <c r="F84" s="52">
        <f t="shared" si="33"/>
        <v>-0.2898240244835501</v>
      </c>
      <c r="H84" s="19">
        <v>247.19399999999999</v>
      </c>
      <c r="I84" s="140">
        <v>191.22699999999998</v>
      </c>
      <c r="J84" s="214">
        <f t="shared" si="38"/>
        <v>6.0131337618557342E-3</v>
      </c>
      <c r="K84" s="215">
        <f t="shared" si="39"/>
        <v>4.0510367887067605E-3</v>
      </c>
      <c r="L84" s="52">
        <f t="shared" si="34"/>
        <v>-0.22640921705219388</v>
      </c>
      <c r="N84" s="40">
        <f t="shared" si="35"/>
        <v>2.9097051380142425</v>
      </c>
      <c r="O84" s="143">
        <f t="shared" si="35"/>
        <v>3.1695257984850738</v>
      </c>
      <c r="P84" s="52">
        <f t="shared" si="40"/>
        <v>8.9294498290004923E-2</v>
      </c>
    </row>
    <row r="85" spans="1:16" ht="20.100000000000001" customHeight="1" x14ac:dyDescent="0.25">
      <c r="A85" s="38" t="s">
        <v>213</v>
      </c>
      <c r="B85" s="19">
        <v>71.509999999999991</v>
      </c>
      <c r="C85" s="140">
        <v>819.15999999999985</v>
      </c>
      <c r="D85" s="247">
        <f t="shared" si="36"/>
        <v>4.8556936861926297E-4</v>
      </c>
      <c r="E85" s="215">
        <f t="shared" si="37"/>
        <v>4.8544247409493925E-3</v>
      </c>
      <c r="F85" s="52">
        <f t="shared" si="33"/>
        <v>10.455181093553348</v>
      </c>
      <c r="H85" s="19">
        <v>24.839999999999996</v>
      </c>
      <c r="I85" s="140">
        <v>173.45700000000005</v>
      </c>
      <c r="J85" s="214">
        <f t="shared" si="38"/>
        <v>6.042470393476235E-4</v>
      </c>
      <c r="K85" s="215">
        <f t="shared" si="39"/>
        <v>3.6745893009810793E-3</v>
      </c>
      <c r="L85" s="52">
        <f t="shared" si="34"/>
        <v>5.9829710144927564</v>
      </c>
      <c r="N85" s="40">
        <f t="shared" si="35"/>
        <v>3.4736400503426097</v>
      </c>
      <c r="O85" s="143">
        <f t="shared" si="35"/>
        <v>2.1174984130084487</v>
      </c>
      <c r="P85" s="52">
        <f t="shared" si="40"/>
        <v>-0.39040937393625541</v>
      </c>
    </row>
    <row r="86" spans="1:16" ht="20.100000000000001" customHeight="1" x14ac:dyDescent="0.25">
      <c r="A86" s="38" t="s">
        <v>179</v>
      </c>
      <c r="B86" s="19">
        <v>544.9</v>
      </c>
      <c r="C86" s="140">
        <v>697.3599999999999</v>
      </c>
      <c r="D86" s="247">
        <f t="shared" si="36"/>
        <v>3.6999964894509356E-3</v>
      </c>
      <c r="E86" s="215">
        <f t="shared" si="37"/>
        <v>4.132625662078798E-3</v>
      </c>
      <c r="F86" s="52">
        <f t="shared" si="33"/>
        <v>0.27979445769866018</v>
      </c>
      <c r="H86" s="19">
        <v>140.05500000000001</v>
      </c>
      <c r="I86" s="140">
        <v>163.92600000000002</v>
      </c>
      <c r="J86" s="214">
        <f t="shared" si="38"/>
        <v>3.4069170328434547E-3</v>
      </c>
      <c r="K86" s="215">
        <f t="shared" si="39"/>
        <v>3.4726804092808264E-3</v>
      </c>
      <c r="L86" s="52">
        <f t="shared" si="34"/>
        <v>0.17044018421334481</v>
      </c>
      <c r="N86" s="40">
        <f t="shared" si="35"/>
        <v>2.5702881262616994</v>
      </c>
      <c r="O86" s="143">
        <f t="shared" si="35"/>
        <v>2.3506653665251811</v>
      </c>
      <c r="P86" s="52">
        <f t="shared" si="40"/>
        <v>-8.5446747192480701E-2</v>
      </c>
    </row>
    <row r="87" spans="1:16" ht="20.100000000000001" customHeight="1" x14ac:dyDescent="0.25">
      <c r="A87" s="38" t="s">
        <v>194</v>
      </c>
      <c r="B87" s="19">
        <v>305.65000000000003</v>
      </c>
      <c r="C87" s="140">
        <v>417.88</v>
      </c>
      <c r="D87" s="247">
        <f t="shared" si="36"/>
        <v>2.0754338906233778E-3</v>
      </c>
      <c r="E87" s="215">
        <f t="shared" si="37"/>
        <v>2.4763990072121838E-3</v>
      </c>
      <c r="F87" s="52">
        <f t="shared" si="33"/>
        <v>0.36718468836904938</v>
      </c>
      <c r="H87" s="19">
        <v>94.385000000000005</v>
      </c>
      <c r="I87" s="140">
        <v>142.24299999999999</v>
      </c>
      <c r="J87" s="214">
        <f t="shared" si="38"/>
        <v>2.2959684705646318E-3</v>
      </c>
      <c r="K87" s="215">
        <f t="shared" si="39"/>
        <v>3.0133382102737363E-3</v>
      </c>
      <c r="L87" s="52">
        <f t="shared" si="34"/>
        <v>0.50705090851300516</v>
      </c>
      <c r="N87" s="40">
        <f t="shared" ref="N87:N91" si="44">(H87/B87)*10</f>
        <v>3.0880091608048419</v>
      </c>
      <c r="O87" s="143">
        <f t="shared" ref="O87:O91" si="45">(I87/C87)*10</f>
        <v>3.4039197855843781</v>
      </c>
      <c r="P87" s="52">
        <f t="shared" ref="P87:P91" si="46">(O87-N87)/N87</f>
        <v>0.10230235997654846</v>
      </c>
    </row>
    <row r="88" spans="1:16" ht="20.100000000000001" customHeight="1" x14ac:dyDescent="0.25">
      <c r="A88" s="38" t="s">
        <v>196</v>
      </c>
      <c r="B88" s="19">
        <v>453.7</v>
      </c>
      <c r="C88" s="140">
        <v>416.08</v>
      </c>
      <c r="D88" s="247">
        <f t="shared" si="36"/>
        <v>3.0807274862614965E-3</v>
      </c>
      <c r="E88" s="215">
        <f t="shared" si="37"/>
        <v>2.4657320257510419E-3</v>
      </c>
      <c r="F88" s="52">
        <f t="shared" si="33"/>
        <v>-8.291822790390127E-2</v>
      </c>
      <c r="H88" s="19">
        <v>146.494</v>
      </c>
      <c r="I88" s="140">
        <v>138.55799999999999</v>
      </c>
      <c r="J88" s="214">
        <f t="shared" si="38"/>
        <v>3.5635493471091288E-3</v>
      </c>
      <c r="K88" s="215">
        <f t="shared" si="39"/>
        <v>2.9352735511702392E-3</v>
      </c>
      <c r="L88" s="52">
        <f t="shared" si="34"/>
        <v>-5.4172867148142637E-2</v>
      </c>
      <c r="N88" s="40">
        <f t="shared" si="44"/>
        <v>3.2288737050914702</v>
      </c>
      <c r="O88" s="143">
        <f t="shared" si="45"/>
        <v>3.3300807537012114</v>
      </c>
      <c r="P88" s="52">
        <f t="shared" si="46"/>
        <v>3.1344381308613029E-2</v>
      </c>
    </row>
    <row r="89" spans="1:16" ht="20.100000000000001" customHeight="1" x14ac:dyDescent="0.25">
      <c r="A89" s="38" t="s">
        <v>206</v>
      </c>
      <c r="B89" s="19">
        <v>153.9</v>
      </c>
      <c r="C89" s="140">
        <v>685.49</v>
      </c>
      <c r="D89" s="247">
        <f t="shared" si="36"/>
        <v>1.0450164428821784E-3</v>
      </c>
      <c r="E89" s="215">
        <f t="shared" si="37"/>
        <v>4.0622828454433806E-3</v>
      </c>
      <c r="F89" s="52">
        <f t="shared" si="33"/>
        <v>3.4541260558804421</v>
      </c>
      <c r="H89" s="19">
        <v>35.778000000000006</v>
      </c>
      <c r="I89" s="140">
        <v>137.214</v>
      </c>
      <c r="J89" s="214">
        <f t="shared" si="38"/>
        <v>8.7032007140818357E-4</v>
      </c>
      <c r="K89" s="215">
        <f t="shared" si="39"/>
        <v>2.9068016646478243E-3</v>
      </c>
      <c r="L89" s="52">
        <f t="shared" si="34"/>
        <v>2.8351500922354513</v>
      </c>
      <c r="N89" s="40">
        <f t="shared" si="44"/>
        <v>2.3247563352826512</v>
      </c>
      <c r="O89" s="143">
        <f t="shared" si="45"/>
        <v>2.0016922201636786</v>
      </c>
      <c r="P89" s="52">
        <f t="shared" si="46"/>
        <v>-0.13896687158815441</v>
      </c>
    </row>
    <row r="90" spans="1:16" ht="20.100000000000001" customHeight="1" x14ac:dyDescent="0.25">
      <c r="A90" s="38" t="s">
        <v>230</v>
      </c>
      <c r="B90" s="19">
        <v>530.02</v>
      </c>
      <c r="C90" s="140">
        <v>501.16999999999996</v>
      </c>
      <c r="D90" s="247">
        <f t="shared" si="36"/>
        <v>3.5989578626147642E-3</v>
      </c>
      <c r="E90" s="215">
        <f t="shared" si="37"/>
        <v>2.969983943822461E-3</v>
      </c>
      <c r="F90" s="52">
        <f t="shared" si="33"/>
        <v>-5.4431908229878159E-2</v>
      </c>
      <c r="H90" s="19">
        <v>121.82000000000001</v>
      </c>
      <c r="I90" s="140">
        <v>130.31899999999999</v>
      </c>
      <c r="J90" s="214">
        <f t="shared" si="38"/>
        <v>2.9633403515832327E-3</v>
      </c>
      <c r="K90" s="215">
        <f t="shared" si="39"/>
        <v>2.7607349551448087E-3</v>
      </c>
      <c r="L90" s="52">
        <f t="shared" si="34"/>
        <v>6.9766869151206543E-2</v>
      </c>
      <c r="N90" s="40">
        <f t="shared" si="44"/>
        <v>2.2984038338175918</v>
      </c>
      <c r="O90" s="143">
        <f t="shared" si="45"/>
        <v>2.6002953089769938</v>
      </c>
      <c r="P90" s="52">
        <f t="shared" si="46"/>
        <v>0.1313483169134676</v>
      </c>
    </row>
    <row r="91" spans="1:16" ht="20.100000000000001" customHeight="1" x14ac:dyDescent="0.25">
      <c r="A91" s="38" t="s">
        <v>198</v>
      </c>
      <c r="B91" s="19">
        <v>877.08999999999992</v>
      </c>
      <c r="C91" s="140">
        <v>491.96</v>
      </c>
      <c r="D91" s="247">
        <f t="shared" si="36"/>
        <v>5.9556430921866785E-3</v>
      </c>
      <c r="E91" s="215">
        <f t="shared" si="37"/>
        <v>2.9154045553462858E-3</v>
      </c>
      <c r="F91" s="52">
        <f t="shared" si="33"/>
        <v>-0.43909975031068643</v>
      </c>
      <c r="H91" s="19">
        <v>185.47700000000003</v>
      </c>
      <c r="I91" s="140">
        <v>120.69099999999999</v>
      </c>
      <c r="J91" s="214">
        <f t="shared" si="38"/>
        <v>4.5118328549548789E-3</v>
      </c>
      <c r="K91" s="215">
        <f t="shared" si="39"/>
        <v>2.5567711728250071E-3</v>
      </c>
      <c r="L91" s="52">
        <f t="shared" si="34"/>
        <v>-0.34929398254230998</v>
      </c>
      <c r="N91" s="40">
        <f t="shared" si="44"/>
        <v>2.1146860641439309</v>
      </c>
      <c r="O91" s="143">
        <f t="shared" si="45"/>
        <v>2.4532685584193836</v>
      </c>
      <c r="P91" s="52">
        <f t="shared" si="46"/>
        <v>0.16011005132930595</v>
      </c>
    </row>
    <row r="92" spans="1:16" ht="20.100000000000001" customHeight="1" x14ac:dyDescent="0.25">
      <c r="A92" s="38" t="s">
        <v>193</v>
      </c>
      <c r="B92" s="19">
        <v>208.23</v>
      </c>
      <c r="C92" s="140">
        <v>313.87</v>
      </c>
      <c r="D92" s="247">
        <f t="shared" si="36"/>
        <v>1.4139296549795712E-3</v>
      </c>
      <c r="E92" s="215">
        <f t="shared" si="37"/>
        <v>1.8600252617825407E-3</v>
      </c>
      <c r="F92" s="52">
        <f t="shared" si="33"/>
        <v>0.50732363252173085</v>
      </c>
      <c r="H92" s="19">
        <v>83.593999999999994</v>
      </c>
      <c r="I92" s="140">
        <v>119.4</v>
      </c>
      <c r="J92" s="214">
        <f t="shared" si="38"/>
        <v>2.0334712965871674E-3</v>
      </c>
      <c r="K92" s="215">
        <f t="shared" si="39"/>
        <v>2.5294220615895624E-3</v>
      </c>
      <c r="L92" s="52">
        <f t="shared" ref="L92" si="47">(I92-H92)/H92</f>
        <v>0.42833217695049902</v>
      </c>
      <c r="N92" s="40">
        <f t="shared" ref="N92" si="48">(H92/B92)*10</f>
        <v>4.0145031935840176</v>
      </c>
      <c r="O92" s="143">
        <f t="shared" ref="O92" si="49">(I92/C92)*10</f>
        <v>3.8041227259693504</v>
      </c>
      <c r="P92" s="52">
        <f t="shared" ref="P92" si="50">(O92-N92)/N92</f>
        <v>-5.240510655238672E-2</v>
      </c>
    </row>
    <row r="93" spans="1:16" ht="20.100000000000001" customHeight="1" x14ac:dyDescent="0.25">
      <c r="A93" s="38" t="s">
        <v>200</v>
      </c>
      <c r="B93" s="19">
        <v>619.54</v>
      </c>
      <c r="C93" s="140">
        <v>433.05999999999995</v>
      </c>
      <c r="D93" s="247">
        <f t="shared" si="36"/>
        <v>4.2068192789033445E-3</v>
      </c>
      <c r="E93" s="215">
        <f t="shared" si="37"/>
        <v>2.5663572175344792E-3</v>
      </c>
      <c r="F93" s="52">
        <f t="shared" si="33"/>
        <v>-0.30099751428479199</v>
      </c>
      <c r="H93" s="19">
        <v>103.58999999999999</v>
      </c>
      <c r="I93" s="140">
        <v>79.336999999999989</v>
      </c>
      <c r="J93" s="214">
        <f t="shared" si="38"/>
        <v>2.5198852981489659E-3</v>
      </c>
      <c r="K93" s="215">
        <f t="shared" si="39"/>
        <v>1.6807098668369439E-3</v>
      </c>
      <c r="L93" s="52">
        <f t="shared" si="34"/>
        <v>-0.23412491553238732</v>
      </c>
      <c r="N93" s="40">
        <f t="shared" ref="N93:N94" si="51">(H93/B93)*10</f>
        <v>1.6720470026148431</v>
      </c>
      <c r="O93" s="143">
        <f t="shared" ref="O93:O94" si="52">(I93/C93)*10</f>
        <v>1.8320094213272986</v>
      </c>
      <c r="P93" s="52">
        <f t="shared" ref="P93:P94" si="53">(O93-N93)/N93</f>
        <v>9.5668613658765042E-2</v>
      </c>
    </row>
    <row r="94" spans="1:16" ht="20.100000000000001" customHeight="1" x14ac:dyDescent="0.25">
      <c r="A94" s="38" t="s">
        <v>177</v>
      </c>
      <c r="B94" s="19">
        <v>153.69</v>
      </c>
      <c r="C94" s="140">
        <v>212.01</v>
      </c>
      <c r="D94" s="247">
        <f t="shared" si="36"/>
        <v>1.0435904945195712E-3</v>
      </c>
      <c r="E94" s="215">
        <f t="shared" si="37"/>
        <v>1.2563926330981503E-3</v>
      </c>
      <c r="F94" s="52">
        <f t="shared" si="33"/>
        <v>0.37946515713449147</v>
      </c>
      <c r="H94" s="19">
        <v>42.118999999999993</v>
      </c>
      <c r="I94" s="140">
        <v>57.310999999999993</v>
      </c>
      <c r="J94" s="214">
        <f t="shared" si="38"/>
        <v>1.0245684802851268E-3</v>
      </c>
      <c r="K94" s="215">
        <f t="shared" si="39"/>
        <v>1.214101405123613E-3</v>
      </c>
      <c r="L94" s="52">
        <f t="shared" si="34"/>
        <v>0.36069232412925289</v>
      </c>
      <c r="N94" s="40">
        <f t="shared" si="51"/>
        <v>2.7405166243737389</v>
      </c>
      <c r="O94" s="143">
        <f t="shared" si="52"/>
        <v>2.703221546153483</v>
      </c>
      <c r="P94" s="52">
        <f t="shared" si="53"/>
        <v>-1.3608776494387643E-2</v>
      </c>
    </row>
    <row r="95" spans="1:16" ht="20.100000000000001" customHeight="1" thickBot="1" x14ac:dyDescent="0.3">
      <c r="A95" s="8" t="s">
        <v>17</v>
      </c>
      <c r="B95" s="19">
        <f>B96-SUM(B68:B94)</f>
        <v>2067.5100000000093</v>
      </c>
      <c r="C95" s="140">
        <f>C96-SUM(C68:C94)</f>
        <v>2517.2999999999884</v>
      </c>
      <c r="D95" s="247">
        <f t="shared" si="36"/>
        <v>1.4038869043686435E-2</v>
      </c>
      <c r="E95" s="215">
        <f t="shared" si="37"/>
        <v>1.4917773573406724E-2</v>
      </c>
      <c r="F95" s="52">
        <f>(C95-B95)/B95</f>
        <v>0.21755154751366476</v>
      </c>
      <c r="H95" s="19">
        <f>H96-SUM(H68:H94)</f>
        <v>657.34300000000076</v>
      </c>
      <c r="I95" s="140">
        <f>I96-SUM(I68:I94)</f>
        <v>734.69799999999668</v>
      </c>
      <c r="J95" s="214">
        <f t="shared" si="38"/>
        <v>1.5990239999431777E-2</v>
      </c>
      <c r="K95" s="215">
        <f t="shared" si="39"/>
        <v>1.5564165241253937E-2</v>
      </c>
      <c r="L95" s="52">
        <f t="shared" si="34"/>
        <v>0.11767828972088519</v>
      </c>
      <c r="N95" s="40">
        <f t="shared" si="35"/>
        <v>3.1793945373903769</v>
      </c>
      <c r="O95" s="143">
        <f t="shared" si="35"/>
        <v>2.9185953203829502</v>
      </c>
      <c r="P95" s="52">
        <f>(O95-N95)/N95</f>
        <v>-8.2027950271779962E-2</v>
      </c>
    </row>
    <row r="96" spans="1:16" ht="26.25" customHeight="1" thickBot="1" x14ac:dyDescent="0.3">
      <c r="A96" s="12" t="s">
        <v>18</v>
      </c>
      <c r="B96" s="17">
        <v>147270.41</v>
      </c>
      <c r="C96" s="145">
        <v>168745.01999999996</v>
      </c>
      <c r="D96" s="243">
        <f>SUM(D68:D95)</f>
        <v>0.99999999999999967</v>
      </c>
      <c r="E96" s="244">
        <f>SUM(E68:E95)</f>
        <v>1.0000000000000002</v>
      </c>
      <c r="F96" s="57">
        <f>(C96-B96)/B96</f>
        <v>0.14581754746252121</v>
      </c>
      <c r="G96" s="1"/>
      <c r="H96" s="17">
        <v>41109.013999999988</v>
      </c>
      <c r="I96" s="145">
        <v>47204.45900000001</v>
      </c>
      <c r="J96" s="255">
        <f t="shared" si="38"/>
        <v>1</v>
      </c>
      <c r="K96" s="244">
        <f t="shared" si="39"/>
        <v>1</v>
      </c>
      <c r="L96" s="57">
        <f t="shared" si="34"/>
        <v>0.14827514471643671</v>
      </c>
      <c r="M96" s="1"/>
      <c r="N96" s="37">
        <f t="shared" si="35"/>
        <v>2.7913967238904265</v>
      </c>
      <c r="O96" s="150">
        <f t="shared" si="35"/>
        <v>2.7973838279790431</v>
      </c>
      <c r="P96" s="57">
        <f>(O96-N96)/N96</f>
        <v>2.1448416978408682E-3</v>
      </c>
    </row>
  </sheetData>
  <mergeCells count="33">
    <mergeCell ref="N4:O4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N66:O66"/>
    <mergeCell ref="J37:K37"/>
    <mergeCell ref="N37:O37"/>
    <mergeCell ref="N65:O65"/>
    <mergeCell ref="N5:O5"/>
    <mergeCell ref="B36:C36"/>
    <mergeCell ref="N36:O36"/>
    <mergeCell ref="B5:C5"/>
    <mergeCell ref="D5:E5"/>
    <mergeCell ref="H5:I5"/>
    <mergeCell ref="J5:K5"/>
    <mergeCell ref="J4:K4"/>
    <mergeCell ref="A36:A38"/>
    <mergeCell ref="A4:A6"/>
    <mergeCell ref="B37:C37"/>
    <mergeCell ref="D37:E37"/>
    <mergeCell ref="H37:I37"/>
    <mergeCell ref="B4:C4"/>
    <mergeCell ref="D4:E4"/>
    <mergeCell ref="H4:I4"/>
    <mergeCell ref="D36:E36"/>
    <mergeCell ref="H36:I36"/>
    <mergeCell ref="J36:K3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DCCA36B9-1556-483D-962A-C3B1C5494D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P7:P33 L7:L33</xm:sqref>
        </x14:conditionalFormatting>
        <x14:conditionalFormatting xmlns:xm="http://schemas.microsoft.com/office/excel/2006/main">
          <x14:cfRule type="iconSet" priority="338" id="{19B587E3-DA74-42AC-8FCA-3D5601EEB2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4" id="{96D05267-D203-4614-ABCB-56B602376D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3AD6EB3E-9D4E-408A-B6C0-3AEF585B07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1" id="{11F5F70E-3EC0-4F3B-8234-CB945C09F2B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89356-F410-4019-8222-5EA9630043B6}">
  <sheetPr codeName="Folha28">
    <pageSetUpPr fitToPage="1"/>
  </sheetPr>
  <dimension ref="A1:P96"/>
  <sheetViews>
    <sheetView showGridLines="0" workbookViewId="0">
      <selection activeCell="H95" sqref="H95"/>
    </sheetView>
  </sheetViews>
  <sheetFormatPr defaultRowHeight="15" x14ac:dyDescent="0.25"/>
  <cols>
    <col min="1" max="1" width="33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135</v>
      </c>
    </row>
    <row r="3" spans="1:16" ht="8.25" customHeight="1" thickBot="1" x14ac:dyDescent="0.3"/>
    <row r="4" spans="1:16" x14ac:dyDescent="0.25">
      <c r="A4" s="357" t="s">
        <v>3</v>
      </c>
      <c r="B4" s="351" t="s">
        <v>1</v>
      </c>
      <c r="C4" s="344"/>
      <c r="D4" s="351" t="s">
        <v>104</v>
      </c>
      <c r="E4" s="344"/>
      <c r="F4" s="130" t="s">
        <v>0</v>
      </c>
      <c r="H4" s="360" t="s">
        <v>19</v>
      </c>
      <c r="I4" s="361"/>
      <c r="J4" s="351" t="s">
        <v>104</v>
      </c>
      <c r="K4" s="349"/>
      <c r="L4" s="130" t="s">
        <v>0</v>
      </c>
      <c r="N4" s="343" t="s">
        <v>22</v>
      </c>
      <c r="O4" s="344"/>
      <c r="P4" s="130" t="s">
        <v>0</v>
      </c>
    </row>
    <row r="5" spans="1:16" x14ac:dyDescent="0.25">
      <c r="A5" s="358"/>
      <c r="B5" s="352" t="s">
        <v>154</v>
      </c>
      <c r="C5" s="346"/>
      <c r="D5" s="352" t="str">
        <f>B5</f>
        <v>jan-out</v>
      </c>
      <c r="E5" s="346"/>
      <c r="F5" s="131" t="s">
        <v>151</v>
      </c>
      <c r="H5" s="341" t="str">
        <f>B5</f>
        <v>jan-out</v>
      </c>
      <c r="I5" s="346"/>
      <c r="J5" s="352" t="str">
        <f>B5</f>
        <v>jan-out</v>
      </c>
      <c r="K5" s="342"/>
      <c r="L5" s="131" t="str">
        <f>F5</f>
        <v>2023/2022</v>
      </c>
      <c r="N5" s="341" t="str">
        <f>B5</f>
        <v>jan-out</v>
      </c>
      <c r="O5" s="342"/>
      <c r="P5" s="131" t="str">
        <f>F5</f>
        <v>2023/2022</v>
      </c>
    </row>
    <row r="6" spans="1:16" ht="19.5" customHeight="1" thickBot="1" x14ac:dyDescent="0.3">
      <c r="A6" s="359"/>
      <c r="B6" s="99">
        <v>2022</v>
      </c>
      <c r="C6" s="134"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161</v>
      </c>
      <c r="B7" s="39">
        <v>143597.60999999993</v>
      </c>
      <c r="C7" s="147">
        <v>158811.74000000014</v>
      </c>
      <c r="D7" s="247">
        <f>B7/$B$33</f>
        <v>0.11888350732450495</v>
      </c>
      <c r="E7" s="246">
        <f>C7/$C$33</f>
        <v>0.13054715873399633</v>
      </c>
      <c r="F7" s="52">
        <f>(C7-B7)/B7</f>
        <v>0.10594974387108683</v>
      </c>
      <c r="H7" s="39">
        <v>46001.208999999988</v>
      </c>
      <c r="I7" s="147">
        <v>51897.510000000031</v>
      </c>
      <c r="J7" s="247">
        <f>H7/$H$33</f>
        <v>0.12930149505618468</v>
      </c>
      <c r="K7" s="246">
        <f>I7/$I$33</f>
        <v>0.14266371527185187</v>
      </c>
      <c r="L7" s="52">
        <f>(I7-H7)/H7</f>
        <v>0.1281770876935005</v>
      </c>
      <c r="N7" s="27">
        <f t="shared" ref="N7:O33" si="0">(H7/B7)*10</f>
        <v>3.2034801275592266</v>
      </c>
      <c r="O7" s="151">
        <f t="shared" si="0"/>
        <v>3.2678635723026512</v>
      </c>
      <c r="P7" s="61">
        <f>(O7-N7)/N7</f>
        <v>2.0097969139730297E-2</v>
      </c>
    </row>
    <row r="8" spans="1:16" ht="20.100000000000001" customHeight="1" x14ac:dyDescent="0.25">
      <c r="A8" s="8" t="s">
        <v>159</v>
      </c>
      <c r="B8" s="19">
        <v>152208.61000000004</v>
      </c>
      <c r="C8" s="140">
        <v>144927.32000000004</v>
      </c>
      <c r="D8" s="247">
        <f t="shared" ref="D8:D32" si="1">B8/$B$33</f>
        <v>0.12601249701710029</v>
      </c>
      <c r="E8" s="215">
        <f t="shared" ref="E8:E32" si="2">C8/$C$33</f>
        <v>0.1191338237899331</v>
      </c>
      <c r="F8" s="52">
        <f t="shared" ref="F8:F33" si="3">(C8-B8)/B8</f>
        <v>-4.7837569766914015E-2</v>
      </c>
      <c r="H8" s="19">
        <v>47119.331999999988</v>
      </c>
      <c r="I8" s="140">
        <v>45974.218000000008</v>
      </c>
      <c r="J8" s="247">
        <f t="shared" ref="J8:J32" si="4">H8/$H$33</f>
        <v>0.13244434670507735</v>
      </c>
      <c r="K8" s="215">
        <f t="shared" ref="K8:K32" si="5">I8/$I$33</f>
        <v>0.12638087543309967</v>
      </c>
      <c r="L8" s="52">
        <f t="shared" ref="L8:L33" si="6">(I8-H8)/H8</f>
        <v>-2.4302424321295129E-2</v>
      </c>
      <c r="N8" s="27">
        <f t="shared" si="0"/>
        <v>3.0957073978929293</v>
      </c>
      <c r="O8" s="152">
        <f t="shared" si="0"/>
        <v>3.1722257749608564</v>
      </c>
      <c r="P8" s="52">
        <f t="shared" ref="P8:P71" si="7">(O8-N8)/N8</f>
        <v>2.4717574122156655E-2</v>
      </c>
    </row>
    <row r="9" spans="1:16" ht="20.100000000000001" customHeight="1" x14ac:dyDescent="0.25">
      <c r="A9" s="8" t="s">
        <v>160</v>
      </c>
      <c r="B9" s="19">
        <v>106080.43999999997</v>
      </c>
      <c r="C9" s="140">
        <v>107008.94</v>
      </c>
      <c r="D9" s="247">
        <f t="shared" si="1"/>
        <v>8.7823291527809627E-2</v>
      </c>
      <c r="E9" s="215">
        <f t="shared" si="2"/>
        <v>8.7963982235423385E-2</v>
      </c>
      <c r="F9" s="52">
        <f t="shared" si="3"/>
        <v>8.752791749355766E-3</v>
      </c>
      <c r="H9" s="19">
        <v>30310.981000000007</v>
      </c>
      <c r="I9" s="140">
        <v>31707.310999999991</v>
      </c>
      <c r="J9" s="247">
        <f t="shared" si="4"/>
        <v>8.5198959877763422E-2</v>
      </c>
      <c r="K9" s="215">
        <f t="shared" si="5"/>
        <v>8.7161846272394428E-2</v>
      </c>
      <c r="L9" s="52">
        <f t="shared" si="6"/>
        <v>4.606680331461338E-2</v>
      </c>
      <c r="N9" s="27">
        <f t="shared" si="0"/>
        <v>2.8573581519835338</v>
      </c>
      <c r="O9" s="152">
        <f t="shared" si="0"/>
        <v>2.9630525262655616</v>
      </c>
      <c r="P9" s="52">
        <f t="shared" si="7"/>
        <v>3.6990243665693909E-2</v>
      </c>
    </row>
    <row r="10" spans="1:16" ht="20.100000000000001" customHeight="1" x14ac:dyDescent="0.25">
      <c r="A10" s="8" t="s">
        <v>162</v>
      </c>
      <c r="B10" s="19">
        <v>87002.940000000017</v>
      </c>
      <c r="C10" s="140">
        <v>80385.749999999985</v>
      </c>
      <c r="D10" s="247">
        <f t="shared" si="1"/>
        <v>7.202915601968217E-2</v>
      </c>
      <c r="E10" s="215">
        <f t="shared" si="2"/>
        <v>6.6079064842443858E-2</v>
      </c>
      <c r="F10" s="52">
        <f t="shared" si="3"/>
        <v>-7.6057084967473862E-2</v>
      </c>
      <c r="H10" s="19">
        <v>32257.155000000006</v>
      </c>
      <c r="I10" s="140">
        <v>29756.491999999995</v>
      </c>
      <c r="J10" s="247">
        <f t="shared" si="4"/>
        <v>9.0669320620662047E-2</v>
      </c>
      <c r="K10" s="215">
        <f t="shared" si="5"/>
        <v>8.1799140308988522E-2</v>
      </c>
      <c r="L10" s="52">
        <f t="shared" si="6"/>
        <v>-7.7522738753619494E-2</v>
      </c>
      <c r="N10" s="27">
        <f t="shared" si="0"/>
        <v>3.7075936744206572</v>
      </c>
      <c r="O10" s="152">
        <f t="shared" si="0"/>
        <v>3.7017123059746289</v>
      </c>
      <c r="P10" s="52">
        <f t="shared" si="7"/>
        <v>-1.5863033985101919E-3</v>
      </c>
    </row>
    <row r="11" spans="1:16" ht="20.100000000000001" customHeight="1" x14ac:dyDescent="0.25">
      <c r="A11" s="8" t="s">
        <v>167</v>
      </c>
      <c r="B11" s="19">
        <v>85090.10000000002</v>
      </c>
      <c r="C11" s="140">
        <v>97745.689999999988</v>
      </c>
      <c r="D11" s="247">
        <f t="shared" si="1"/>
        <v>7.0445528491684964E-2</v>
      </c>
      <c r="E11" s="215">
        <f t="shared" si="2"/>
        <v>8.0349362761178642E-2</v>
      </c>
      <c r="F11" s="52">
        <f t="shared" si="3"/>
        <v>0.14873163858075103</v>
      </c>
      <c r="H11" s="19">
        <v>20431.664999999994</v>
      </c>
      <c r="I11" s="140">
        <v>23535.771999999997</v>
      </c>
      <c r="J11" s="247">
        <f t="shared" si="4"/>
        <v>5.7429899961697124E-2</v>
      </c>
      <c r="K11" s="215">
        <f t="shared" si="5"/>
        <v>6.4698685453526014E-2</v>
      </c>
      <c r="L11" s="52">
        <f t="shared" si="6"/>
        <v>0.15192628696682353</v>
      </c>
      <c r="N11" s="27">
        <f t="shared" si="0"/>
        <v>2.4011800432717774</v>
      </c>
      <c r="O11" s="152">
        <f t="shared" si="0"/>
        <v>2.4078577786908046</v>
      </c>
      <c r="P11" s="52">
        <f t="shared" si="7"/>
        <v>2.7810223717869942E-3</v>
      </c>
    </row>
    <row r="12" spans="1:16" ht="20.100000000000001" customHeight="1" x14ac:dyDescent="0.25">
      <c r="A12" s="8" t="s">
        <v>163</v>
      </c>
      <c r="B12" s="19">
        <v>83500.730000000025</v>
      </c>
      <c r="C12" s="140">
        <v>77004.970000000016</v>
      </c>
      <c r="D12" s="247">
        <f t="shared" si="1"/>
        <v>6.912969962770632E-2</v>
      </c>
      <c r="E12" s="215">
        <f t="shared" si="2"/>
        <v>6.3299980479381554E-2</v>
      </c>
      <c r="F12" s="52">
        <f t="shared" si="3"/>
        <v>-7.7792852828951403E-2</v>
      </c>
      <c r="H12" s="19">
        <v>21539.140000000007</v>
      </c>
      <c r="I12" s="140">
        <v>20206.966000000004</v>
      </c>
      <c r="J12" s="247">
        <f t="shared" si="4"/>
        <v>6.0542821912016945E-2</v>
      </c>
      <c r="K12" s="215">
        <f t="shared" si="5"/>
        <v>5.554796066192752E-2</v>
      </c>
      <c r="L12" s="52">
        <f t="shared" si="6"/>
        <v>-6.1848987471180478E-2</v>
      </c>
      <c r="N12" s="27">
        <f t="shared" si="0"/>
        <v>2.5795151731008819</v>
      </c>
      <c r="O12" s="152">
        <f t="shared" si="0"/>
        <v>2.6241119242043727</v>
      </c>
      <c r="P12" s="52">
        <f t="shared" si="7"/>
        <v>1.7288811311731985E-2</v>
      </c>
    </row>
    <row r="13" spans="1:16" ht="20.100000000000001" customHeight="1" x14ac:dyDescent="0.25">
      <c r="A13" s="8" t="s">
        <v>168</v>
      </c>
      <c r="B13" s="19">
        <v>42529.609999999993</v>
      </c>
      <c r="C13" s="140">
        <v>41385.939999999988</v>
      </c>
      <c r="D13" s="247">
        <f t="shared" si="1"/>
        <v>3.5209981572418517E-2</v>
      </c>
      <c r="E13" s="215">
        <f t="shared" si="2"/>
        <v>3.4020261213280847E-2</v>
      </c>
      <c r="F13" s="52">
        <f t="shared" si="3"/>
        <v>-2.6891147132550842E-2</v>
      </c>
      <c r="H13" s="19">
        <v>16882.769</v>
      </c>
      <c r="I13" s="140">
        <v>17644.536999999993</v>
      </c>
      <c r="J13" s="247">
        <f t="shared" si="4"/>
        <v>4.7454563039597691E-2</v>
      </c>
      <c r="K13" s="215">
        <f t="shared" si="5"/>
        <v>4.8503968738994471E-2</v>
      </c>
      <c r="L13" s="52">
        <f t="shared" si="6"/>
        <v>4.5121034351651247E-2</v>
      </c>
      <c r="N13" s="27">
        <f t="shared" si="0"/>
        <v>3.9696505564005884</v>
      </c>
      <c r="O13" s="152">
        <f t="shared" si="0"/>
        <v>4.2634133717876166</v>
      </c>
      <c r="P13" s="52">
        <f t="shared" si="7"/>
        <v>7.4002185132736847E-2</v>
      </c>
    </row>
    <row r="14" spans="1:16" ht="20.100000000000001" customHeight="1" x14ac:dyDescent="0.25">
      <c r="A14" s="8" t="s">
        <v>169</v>
      </c>
      <c r="B14" s="19">
        <v>66135.329999999987</v>
      </c>
      <c r="C14" s="140">
        <v>60247.659999999982</v>
      </c>
      <c r="D14" s="247">
        <f t="shared" si="1"/>
        <v>5.4753000335197463E-2</v>
      </c>
      <c r="E14" s="215">
        <f t="shared" si="2"/>
        <v>4.9525059251739403E-2</v>
      </c>
      <c r="F14" s="52">
        <f t="shared" si="3"/>
        <v>-8.9024580356671795E-2</v>
      </c>
      <c r="H14" s="19">
        <v>16383.650999999996</v>
      </c>
      <c r="I14" s="140">
        <v>15188.305000000006</v>
      </c>
      <c r="J14" s="247">
        <f t="shared" si="4"/>
        <v>4.6051628094791054E-2</v>
      </c>
      <c r="K14" s="215">
        <f t="shared" si="5"/>
        <v>4.1751907172079036E-2</v>
      </c>
      <c r="L14" s="52">
        <f t="shared" si="6"/>
        <v>-7.2959684016706092E-2</v>
      </c>
      <c r="N14" s="27">
        <f t="shared" si="0"/>
        <v>2.4772917894263173</v>
      </c>
      <c r="O14" s="152">
        <f t="shared" si="0"/>
        <v>2.5209784081240683</v>
      </c>
      <c r="P14" s="52">
        <f t="shared" si="7"/>
        <v>1.7634829649141863E-2</v>
      </c>
    </row>
    <row r="15" spans="1:16" ht="20.100000000000001" customHeight="1" x14ac:dyDescent="0.25">
      <c r="A15" s="8" t="s">
        <v>158</v>
      </c>
      <c r="B15" s="19">
        <v>72902.999999999985</v>
      </c>
      <c r="C15" s="140">
        <v>57714.249999999993</v>
      </c>
      <c r="D15" s="247">
        <f t="shared" si="1"/>
        <v>6.0355909367003996E-2</v>
      </c>
      <c r="E15" s="215">
        <f t="shared" si="2"/>
        <v>4.7442533882970747E-2</v>
      </c>
      <c r="F15" s="52">
        <f t="shared" si="3"/>
        <v>-0.20834190636873648</v>
      </c>
      <c r="H15" s="19">
        <v>15093.816999999995</v>
      </c>
      <c r="I15" s="140">
        <v>13387.324000000004</v>
      </c>
      <c r="J15" s="247">
        <f t="shared" si="4"/>
        <v>4.2426126326472337E-2</v>
      </c>
      <c r="K15" s="215">
        <f t="shared" si="5"/>
        <v>3.6801098538022894E-2</v>
      </c>
      <c r="L15" s="52">
        <f t="shared" si="6"/>
        <v>-0.11305907577917447</v>
      </c>
      <c r="N15" s="27">
        <f t="shared" si="0"/>
        <v>2.0703972401684427</v>
      </c>
      <c r="O15" s="152">
        <f t="shared" si="0"/>
        <v>2.3195872769723258</v>
      </c>
      <c r="P15" s="52">
        <f t="shared" si="7"/>
        <v>0.12035856306667485</v>
      </c>
    </row>
    <row r="16" spans="1:16" ht="20.100000000000001" customHeight="1" x14ac:dyDescent="0.25">
      <c r="A16" s="8" t="s">
        <v>164</v>
      </c>
      <c r="B16" s="19">
        <v>25889.690000000002</v>
      </c>
      <c r="C16" s="140">
        <v>40032.129999999983</v>
      </c>
      <c r="D16" s="247">
        <f t="shared" si="1"/>
        <v>2.1433902352164247E-2</v>
      </c>
      <c r="E16" s="215">
        <f t="shared" si="2"/>
        <v>3.2907396075189214E-2</v>
      </c>
      <c r="F16" s="52">
        <f t="shared" si="3"/>
        <v>0.54625760292996861</v>
      </c>
      <c r="H16" s="19">
        <v>7262.4410000000025</v>
      </c>
      <c r="I16" s="140">
        <v>10657.438999999998</v>
      </c>
      <c r="J16" s="247">
        <f t="shared" si="4"/>
        <v>2.0413473894943357E-2</v>
      </c>
      <c r="K16" s="215">
        <f t="shared" si="5"/>
        <v>2.9296778265915428E-2</v>
      </c>
      <c r="L16" s="52">
        <f t="shared" si="6"/>
        <v>0.4674734018493224</v>
      </c>
      <c r="N16" s="27">
        <f t="shared" si="0"/>
        <v>2.8051479179549861</v>
      </c>
      <c r="O16" s="152">
        <f t="shared" si="0"/>
        <v>2.6622213207241292</v>
      </c>
      <c r="P16" s="52">
        <f t="shared" si="7"/>
        <v>-5.0951536749995516E-2</v>
      </c>
    </row>
    <row r="17" spans="1:16" ht="20.100000000000001" customHeight="1" x14ac:dyDescent="0.25">
      <c r="A17" s="8" t="s">
        <v>165</v>
      </c>
      <c r="B17" s="19">
        <v>27887.069999999982</v>
      </c>
      <c r="C17" s="140">
        <v>22426.52</v>
      </c>
      <c r="D17" s="247">
        <f t="shared" si="1"/>
        <v>2.3087519984517722E-2</v>
      </c>
      <c r="E17" s="215">
        <f t="shared" si="2"/>
        <v>1.8435151370365572E-2</v>
      </c>
      <c r="F17" s="52">
        <f t="shared" si="3"/>
        <v>-0.19580938406221896</v>
      </c>
      <c r="H17" s="19">
        <v>10057.177000000005</v>
      </c>
      <c r="I17" s="140">
        <v>8566.6539999999986</v>
      </c>
      <c r="J17" s="247">
        <f t="shared" si="4"/>
        <v>2.8268996628864153E-2</v>
      </c>
      <c r="K17" s="215">
        <f t="shared" si="5"/>
        <v>2.354931261805181E-2</v>
      </c>
      <c r="L17" s="52">
        <f t="shared" si="6"/>
        <v>-0.14820490879299486</v>
      </c>
      <c r="N17" s="27">
        <f t="shared" si="0"/>
        <v>3.6063942895399235</v>
      </c>
      <c r="O17" s="152">
        <f t="shared" si="0"/>
        <v>3.8198766460422746</v>
      </c>
      <c r="P17" s="52">
        <f t="shared" si="7"/>
        <v>5.9195512016403953E-2</v>
      </c>
    </row>
    <row r="18" spans="1:16" ht="20.100000000000001" customHeight="1" x14ac:dyDescent="0.25">
      <c r="A18" s="8" t="s">
        <v>174</v>
      </c>
      <c r="B18" s="19">
        <v>21541.270000000004</v>
      </c>
      <c r="C18" s="140">
        <v>41892.779999999992</v>
      </c>
      <c r="D18" s="247">
        <f t="shared" si="1"/>
        <v>1.783387432300677E-2</v>
      </c>
      <c r="E18" s="215">
        <f t="shared" si="2"/>
        <v>3.443689616692306E-2</v>
      </c>
      <c r="F18" s="52">
        <f t="shared" si="3"/>
        <v>0.94476834467048521</v>
      </c>
      <c r="H18" s="19">
        <v>4686.6089999999986</v>
      </c>
      <c r="I18" s="140">
        <v>8351.6179999999986</v>
      </c>
      <c r="J18" s="247">
        <f t="shared" si="4"/>
        <v>1.3173252695244827E-2</v>
      </c>
      <c r="K18" s="215">
        <f t="shared" si="5"/>
        <v>2.2958189177308738E-2</v>
      </c>
      <c r="L18" s="52">
        <f t="shared" si="6"/>
        <v>0.78201723250222088</v>
      </c>
      <c r="N18" s="27">
        <f t="shared" si="0"/>
        <v>2.1756419189769209</v>
      </c>
      <c r="O18" s="152">
        <f t="shared" si="0"/>
        <v>1.9935697750304469</v>
      </c>
      <c r="P18" s="52">
        <f t="shared" si="7"/>
        <v>-8.3686631682520676E-2</v>
      </c>
    </row>
    <row r="19" spans="1:16" ht="20.100000000000001" customHeight="1" x14ac:dyDescent="0.25">
      <c r="A19" s="8" t="s">
        <v>175</v>
      </c>
      <c r="B19" s="19">
        <v>32361.300000000007</v>
      </c>
      <c r="C19" s="140">
        <v>36647.100000000006</v>
      </c>
      <c r="D19" s="247">
        <f t="shared" si="1"/>
        <v>2.6791705276853178E-2</v>
      </c>
      <c r="E19" s="215">
        <f t="shared" si="2"/>
        <v>3.0124818107531807E-2</v>
      </c>
      <c r="F19" s="52">
        <f t="shared" si="3"/>
        <v>0.13243596518063236</v>
      </c>
      <c r="H19" s="19">
        <v>7329.027000000001</v>
      </c>
      <c r="I19" s="140">
        <v>8293.9500000000044</v>
      </c>
      <c r="J19" s="247">
        <f t="shared" si="4"/>
        <v>2.060063570083874E-2</v>
      </c>
      <c r="K19" s="215">
        <f t="shared" si="5"/>
        <v>2.2799662667418452E-2</v>
      </c>
      <c r="L19" s="52">
        <f t="shared" si="6"/>
        <v>0.13165772209598944</v>
      </c>
      <c r="N19" s="27">
        <f t="shared" si="0"/>
        <v>2.2647504890100212</v>
      </c>
      <c r="O19" s="152">
        <f t="shared" si="0"/>
        <v>2.2631940862987805</v>
      </c>
      <c r="P19" s="52">
        <f t="shared" si="7"/>
        <v>-6.8722921963956926E-4</v>
      </c>
    </row>
    <row r="20" spans="1:16" ht="20.100000000000001" customHeight="1" x14ac:dyDescent="0.25">
      <c r="A20" s="8" t="s">
        <v>172</v>
      </c>
      <c r="B20" s="19">
        <v>25795.29</v>
      </c>
      <c r="C20" s="140">
        <v>27830.039999999994</v>
      </c>
      <c r="D20" s="247">
        <f t="shared" si="1"/>
        <v>2.1355749219313127E-2</v>
      </c>
      <c r="E20" s="215">
        <f t="shared" si="2"/>
        <v>2.2876977794295709E-2</v>
      </c>
      <c r="F20" s="52">
        <f t="shared" si="3"/>
        <v>7.8880679379839988E-2</v>
      </c>
      <c r="H20" s="19">
        <v>7020.2789999999995</v>
      </c>
      <c r="I20" s="140">
        <v>7906.2940000000017</v>
      </c>
      <c r="J20" s="247">
        <f t="shared" si="4"/>
        <v>1.9732798118665476E-2</v>
      </c>
      <c r="K20" s="215">
        <f t="shared" si="5"/>
        <v>2.173401529421258E-2</v>
      </c>
      <c r="L20" s="52">
        <f t="shared" si="6"/>
        <v>0.12620794700609508</v>
      </c>
      <c r="N20" s="27">
        <f t="shared" si="0"/>
        <v>2.7215352104977302</v>
      </c>
      <c r="O20" s="152">
        <f t="shared" si="0"/>
        <v>2.8409208179363032</v>
      </c>
      <c r="P20" s="52">
        <f t="shared" si="7"/>
        <v>4.3867008215829451E-2</v>
      </c>
    </row>
    <row r="21" spans="1:16" ht="20.100000000000001" customHeight="1" x14ac:dyDescent="0.25">
      <c r="A21" s="8" t="s">
        <v>171</v>
      </c>
      <c r="B21" s="19">
        <v>23491.440000000002</v>
      </c>
      <c r="C21" s="140">
        <v>28883.849999999991</v>
      </c>
      <c r="D21" s="247">
        <f t="shared" si="1"/>
        <v>1.9448407110001134E-2</v>
      </c>
      <c r="E21" s="215">
        <f t="shared" si="2"/>
        <v>2.3743235549203955E-2</v>
      </c>
      <c r="F21" s="52">
        <f t="shared" si="3"/>
        <v>0.22954786935155905</v>
      </c>
      <c r="H21" s="19">
        <v>7189.5190000000011</v>
      </c>
      <c r="I21" s="140">
        <v>7133.2530000000015</v>
      </c>
      <c r="J21" s="247">
        <f t="shared" si="4"/>
        <v>2.0208502681632698E-2</v>
      </c>
      <c r="K21" s="215">
        <f t="shared" si="5"/>
        <v>1.9608963415664503E-2</v>
      </c>
      <c r="L21" s="52">
        <f t="shared" si="6"/>
        <v>-7.8261146538453567E-3</v>
      </c>
      <c r="N21" s="27">
        <f t="shared" si="0"/>
        <v>3.0604845850233109</v>
      </c>
      <c r="O21" s="152">
        <f t="shared" si="0"/>
        <v>2.4696337226512406</v>
      </c>
      <c r="P21" s="52">
        <f t="shared" si="7"/>
        <v>-0.1930579442430258</v>
      </c>
    </row>
    <row r="22" spans="1:16" ht="20.100000000000001" customHeight="1" x14ac:dyDescent="0.25">
      <c r="A22" s="8" t="s">
        <v>166</v>
      </c>
      <c r="B22" s="19">
        <v>31091.03000000001</v>
      </c>
      <c r="C22" s="140">
        <v>19418.479999999996</v>
      </c>
      <c r="D22" s="247">
        <f t="shared" si="1"/>
        <v>2.57400571829253E-2</v>
      </c>
      <c r="E22" s="215">
        <f t="shared" si="2"/>
        <v>1.5962468460662481E-2</v>
      </c>
      <c r="F22" s="52">
        <f t="shared" si="3"/>
        <v>-0.37543143472570739</v>
      </c>
      <c r="H22" s="19">
        <v>9544.806000000006</v>
      </c>
      <c r="I22" s="140">
        <v>6106.6539999999995</v>
      </c>
      <c r="J22" s="247">
        <f t="shared" si="4"/>
        <v>2.6828809778048288E-2</v>
      </c>
      <c r="K22" s="215">
        <f t="shared" si="5"/>
        <v>1.6786893003531665E-2</v>
      </c>
      <c r="L22" s="52">
        <f t="shared" si="6"/>
        <v>-0.36021182620160164</v>
      </c>
      <c r="N22" s="27">
        <f t="shared" si="0"/>
        <v>3.0699549033917513</v>
      </c>
      <c r="O22" s="152">
        <f t="shared" si="0"/>
        <v>3.1447641627975003</v>
      </c>
      <c r="P22" s="52">
        <f t="shared" si="7"/>
        <v>2.4368194895338088E-2</v>
      </c>
    </row>
    <row r="23" spans="1:16" ht="20.100000000000001" customHeight="1" x14ac:dyDescent="0.25">
      <c r="A23" s="8" t="s">
        <v>176</v>
      </c>
      <c r="B23" s="19">
        <v>15976.889999999996</v>
      </c>
      <c r="C23" s="140">
        <v>12544.120000000004</v>
      </c>
      <c r="D23" s="247">
        <f t="shared" si="1"/>
        <v>1.3227161088111497E-2</v>
      </c>
      <c r="E23" s="215">
        <f t="shared" si="2"/>
        <v>1.0311575358460888E-2</v>
      </c>
      <c r="F23" s="52">
        <f t="shared" si="3"/>
        <v>-0.21485846118988064</v>
      </c>
      <c r="H23" s="19">
        <v>5381.6149999999998</v>
      </c>
      <c r="I23" s="140">
        <v>4580.8530000000001</v>
      </c>
      <c r="J23" s="247">
        <f t="shared" si="4"/>
        <v>1.5126795152640215E-2</v>
      </c>
      <c r="K23" s="215">
        <f t="shared" si="5"/>
        <v>1.2592540722940427E-2</v>
      </c>
      <c r="L23" s="52">
        <f t="shared" si="6"/>
        <v>-0.14879585403266488</v>
      </c>
      <c r="N23" s="27">
        <f t="shared" si="0"/>
        <v>3.3683745710210196</v>
      </c>
      <c r="O23" s="152">
        <f t="shared" si="0"/>
        <v>3.6517930313166636</v>
      </c>
      <c r="P23" s="52">
        <f t="shared" si="7"/>
        <v>8.4141016481351236E-2</v>
      </c>
    </row>
    <row r="24" spans="1:16" ht="20.100000000000001" customHeight="1" x14ac:dyDescent="0.25">
      <c r="A24" s="8" t="s">
        <v>179</v>
      </c>
      <c r="B24" s="19">
        <v>12436</v>
      </c>
      <c r="C24" s="140">
        <v>10948.739999999998</v>
      </c>
      <c r="D24" s="247">
        <f t="shared" si="1"/>
        <v>1.0295681781107249E-2</v>
      </c>
      <c r="E24" s="215">
        <f t="shared" si="2"/>
        <v>9.0001337351838951E-3</v>
      </c>
      <c r="F24" s="52">
        <f t="shared" si="3"/>
        <v>-0.1195931167578001</v>
      </c>
      <c r="H24" s="19">
        <v>4385.6829999999991</v>
      </c>
      <c r="I24" s="140">
        <v>4546.5849999999982</v>
      </c>
      <c r="J24" s="247">
        <f t="shared" si="4"/>
        <v>1.2327401411177981E-2</v>
      </c>
      <c r="K24" s="215">
        <f t="shared" si="5"/>
        <v>1.2498339667919944E-2</v>
      </c>
      <c r="L24" s="52">
        <f t="shared" si="6"/>
        <v>3.6688014158797883E-2</v>
      </c>
      <c r="N24" s="27">
        <f t="shared" si="0"/>
        <v>3.5266026053393369</v>
      </c>
      <c r="O24" s="152">
        <f t="shared" si="0"/>
        <v>4.1526102546959729</v>
      </c>
      <c r="P24" s="52">
        <f t="shared" si="7"/>
        <v>0.17751011934513111</v>
      </c>
    </row>
    <row r="25" spans="1:16" ht="20.100000000000001" customHeight="1" x14ac:dyDescent="0.25">
      <c r="A25" s="8" t="s">
        <v>173</v>
      </c>
      <c r="B25" s="19">
        <v>1784.9</v>
      </c>
      <c r="C25" s="140">
        <v>1968.1000000000001</v>
      </c>
      <c r="D25" s="247">
        <f t="shared" si="1"/>
        <v>1.4777068519699528E-3</v>
      </c>
      <c r="E25" s="215">
        <f t="shared" si="2"/>
        <v>1.6178266361440154E-3</v>
      </c>
      <c r="F25" s="52">
        <f t="shared" si="3"/>
        <v>0.10263880329430222</v>
      </c>
      <c r="H25" s="19">
        <v>3265.2719999999995</v>
      </c>
      <c r="I25" s="140">
        <v>3878.2729999999992</v>
      </c>
      <c r="J25" s="247">
        <f t="shared" si="4"/>
        <v>9.1781185873853512E-3</v>
      </c>
      <c r="K25" s="215">
        <f t="shared" si="5"/>
        <v>1.0661182685229221E-2</v>
      </c>
      <c r="L25" s="52">
        <f t="shared" si="6"/>
        <v>0.18773351806526373</v>
      </c>
      <c r="N25" s="27">
        <f t="shared" si="0"/>
        <v>18.293865202532352</v>
      </c>
      <c r="O25" s="152">
        <f t="shared" si="0"/>
        <v>19.705670443575016</v>
      </c>
      <c r="P25" s="52">
        <f t="shared" si="7"/>
        <v>7.717369869147353E-2</v>
      </c>
    </row>
    <row r="26" spans="1:16" ht="20.100000000000001" customHeight="1" x14ac:dyDescent="0.25">
      <c r="A26" s="8" t="s">
        <v>178</v>
      </c>
      <c r="B26" s="19">
        <v>10321.630000000001</v>
      </c>
      <c r="C26" s="140">
        <v>10227.459999999997</v>
      </c>
      <c r="D26" s="247">
        <f t="shared" si="1"/>
        <v>8.5452089049799004E-3</v>
      </c>
      <c r="E26" s="215">
        <f t="shared" si="2"/>
        <v>8.4072238240422061E-3</v>
      </c>
      <c r="F26" s="52">
        <f t="shared" si="3"/>
        <v>-9.123558972759507E-3</v>
      </c>
      <c r="H26" s="19">
        <v>3447.9940000000001</v>
      </c>
      <c r="I26" s="140">
        <v>3803.927999999999</v>
      </c>
      <c r="J26" s="247">
        <f t="shared" si="4"/>
        <v>9.6917187360174503E-3</v>
      </c>
      <c r="K26" s="215">
        <f t="shared" si="5"/>
        <v>1.0456811918464383E-2</v>
      </c>
      <c r="L26" s="52">
        <f t="shared" si="6"/>
        <v>0.10322929796281513</v>
      </c>
      <c r="N26" s="27">
        <f t="shared" si="0"/>
        <v>3.3405518314452269</v>
      </c>
      <c r="O26" s="152">
        <f t="shared" si="0"/>
        <v>3.7193281616354401</v>
      </c>
      <c r="P26" s="52">
        <f t="shared" si="7"/>
        <v>0.11338735313870066</v>
      </c>
    </row>
    <row r="27" spans="1:16" ht="20.100000000000001" customHeight="1" x14ac:dyDescent="0.25">
      <c r="A27" s="8" t="s">
        <v>170</v>
      </c>
      <c r="B27" s="19">
        <v>9586.1299999999992</v>
      </c>
      <c r="C27" s="140">
        <v>11862.839999999998</v>
      </c>
      <c r="D27" s="247">
        <f t="shared" si="1"/>
        <v>7.9362933412934732E-3</v>
      </c>
      <c r="E27" s="215">
        <f t="shared" si="2"/>
        <v>9.7515464317436459E-3</v>
      </c>
      <c r="F27" s="52">
        <f t="shared" si="3"/>
        <v>0.23750043030920709</v>
      </c>
      <c r="H27" s="19">
        <v>3061.3669999999993</v>
      </c>
      <c r="I27" s="140">
        <v>3747.308</v>
      </c>
      <c r="J27" s="247">
        <f t="shared" si="4"/>
        <v>8.6049766651930155E-3</v>
      </c>
      <c r="K27" s="215">
        <f t="shared" si="5"/>
        <v>1.0301166309287908E-2</v>
      </c>
      <c r="L27" s="52">
        <f t="shared" si="6"/>
        <v>0.22406362909118732</v>
      </c>
      <c r="N27" s="27">
        <f t="shared" si="0"/>
        <v>3.1935379553584187</v>
      </c>
      <c r="O27" s="152">
        <f t="shared" si="0"/>
        <v>3.1588624646374734</v>
      </c>
      <c r="P27" s="52">
        <f t="shared" si="7"/>
        <v>-1.085801741067878E-2</v>
      </c>
    </row>
    <row r="28" spans="1:16" ht="20.100000000000001" customHeight="1" x14ac:dyDescent="0.25">
      <c r="A28" s="8" t="s">
        <v>181</v>
      </c>
      <c r="B28" s="19">
        <v>9815.1800000000039</v>
      </c>
      <c r="C28" s="140">
        <v>11919.42</v>
      </c>
      <c r="D28" s="247">
        <f t="shared" si="1"/>
        <v>8.125922314593784E-3</v>
      </c>
      <c r="E28" s="215">
        <f t="shared" si="2"/>
        <v>9.7980565842120323E-3</v>
      </c>
      <c r="F28" s="52">
        <f t="shared" si="3"/>
        <v>0.2143862873630433</v>
      </c>
      <c r="H28" s="19">
        <v>2826.8730000000005</v>
      </c>
      <c r="I28" s="140">
        <v>3538.3279999999995</v>
      </c>
      <c r="J28" s="247">
        <f t="shared" si="4"/>
        <v>7.9458543194802136E-3</v>
      </c>
      <c r="K28" s="215">
        <f t="shared" si="5"/>
        <v>9.7266905161812328E-3</v>
      </c>
      <c r="L28" s="52">
        <f t="shared" si="6"/>
        <v>0.25167561471633104</v>
      </c>
      <c r="N28" s="27">
        <f t="shared" si="0"/>
        <v>2.8801030648444548</v>
      </c>
      <c r="O28" s="152">
        <f t="shared" si="0"/>
        <v>2.9685404155571327</v>
      </c>
      <c r="P28" s="52">
        <f t="shared" si="7"/>
        <v>3.0706314573313406E-2</v>
      </c>
    </row>
    <row r="29" spans="1:16" ht="20.100000000000001" customHeight="1" x14ac:dyDescent="0.25">
      <c r="A29" s="8" t="s">
        <v>182</v>
      </c>
      <c r="B29" s="19">
        <v>15004.840000000009</v>
      </c>
      <c r="C29" s="140">
        <v>13041.199999999999</v>
      </c>
      <c r="D29" s="247">
        <f t="shared" si="1"/>
        <v>1.2422407350951223E-2</v>
      </c>
      <c r="E29" s="215">
        <f t="shared" si="2"/>
        <v>1.0720187351903526E-2</v>
      </c>
      <c r="F29" s="52">
        <f>(C29-B29)/B29</f>
        <v>-0.13086710688018061</v>
      </c>
      <c r="H29" s="19">
        <v>3480.5629999999996</v>
      </c>
      <c r="I29" s="140">
        <v>3083.8640000000005</v>
      </c>
      <c r="J29" s="247">
        <f t="shared" si="4"/>
        <v>9.7832645993551903E-3</v>
      </c>
      <c r="K29" s="215">
        <f t="shared" si="5"/>
        <v>8.4773912203709584E-3</v>
      </c>
      <c r="L29" s="52">
        <f>(I29-H29)/H29</f>
        <v>-0.11397552637317561</v>
      </c>
      <c r="N29" s="27">
        <f t="shared" si="0"/>
        <v>2.3196268670642257</v>
      </c>
      <c r="O29" s="152">
        <f t="shared" si="0"/>
        <v>2.3647087691316755</v>
      </c>
      <c r="P29" s="52">
        <f>(O29-N29)/N29</f>
        <v>1.9434980128724966E-2</v>
      </c>
    </row>
    <row r="30" spans="1:16" ht="20.100000000000001" customHeight="1" x14ac:dyDescent="0.25">
      <c r="A30" s="8" t="s">
        <v>193</v>
      </c>
      <c r="B30" s="19">
        <v>4834.34</v>
      </c>
      <c r="C30" s="140">
        <v>4996.7999999999993</v>
      </c>
      <c r="D30" s="247">
        <f t="shared" si="1"/>
        <v>4.0023179689351899E-3</v>
      </c>
      <c r="E30" s="215">
        <f t="shared" si="2"/>
        <v>4.1074925743023296E-3</v>
      </c>
      <c r="F30" s="52">
        <f t="shared" si="3"/>
        <v>3.3605414596408013E-2</v>
      </c>
      <c r="H30" s="19">
        <v>2544.0040000000008</v>
      </c>
      <c r="I30" s="140">
        <v>2680.326</v>
      </c>
      <c r="J30" s="247">
        <f t="shared" si="4"/>
        <v>7.1507581600499725E-3</v>
      </c>
      <c r="K30" s="215">
        <f t="shared" si="5"/>
        <v>7.3680850063854971E-3</v>
      </c>
      <c r="L30" s="52">
        <f t="shared" si="6"/>
        <v>5.358560756979909E-2</v>
      </c>
      <c r="N30" s="27">
        <f t="shared" si="0"/>
        <v>5.2623605290484345</v>
      </c>
      <c r="O30" s="152">
        <f t="shared" si="0"/>
        <v>5.3640850144092225</v>
      </c>
      <c r="P30" s="52">
        <f t="shared" si="7"/>
        <v>1.9330580791503134E-2</v>
      </c>
    </row>
    <row r="31" spans="1:16" ht="20.100000000000001" customHeight="1" x14ac:dyDescent="0.25">
      <c r="A31" s="8" t="s">
        <v>192</v>
      </c>
      <c r="B31" s="19">
        <v>5982.14</v>
      </c>
      <c r="C31" s="140">
        <v>9444.3599999999969</v>
      </c>
      <c r="D31" s="247">
        <f t="shared" si="1"/>
        <v>4.952573963495732E-3</v>
      </c>
      <c r="E31" s="215">
        <f t="shared" si="2"/>
        <v>7.7634963514725307E-3</v>
      </c>
      <c r="F31" s="52">
        <f t="shared" si="3"/>
        <v>0.57875944060152329</v>
      </c>
      <c r="H31" s="19">
        <v>1220.1629999999996</v>
      </c>
      <c r="I31" s="140">
        <v>2138.5379999999996</v>
      </c>
      <c r="J31" s="247">
        <f t="shared" si="4"/>
        <v>3.4296685574555104E-3</v>
      </c>
      <c r="K31" s="215">
        <f t="shared" si="5"/>
        <v>5.8787363079661299E-3</v>
      </c>
      <c r="L31" s="52">
        <f t="shared" si="6"/>
        <v>0.75266583235190732</v>
      </c>
      <c r="N31" s="27">
        <f t="shared" si="0"/>
        <v>2.039676436860387</v>
      </c>
      <c r="O31" s="152">
        <f t="shared" si="0"/>
        <v>2.2643545989352378</v>
      </c>
      <c r="P31" s="52">
        <f t="shared" si="7"/>
        <v>0.11015382538844798</v>
      </c>
    </row>
    <row r="32" spans="1:16" ht="20.100000000000001" customHeight="1" thickBot="1" x14ac:dyDescent="0.3">
      <c r="A32" s="8" t="s">
        <v>17</v>
      </c>
      <c r="B32" s="19">
        <f>B33-SUM(B7:B31)</f>
        <v>95037.530000000028</v>
      </c>
      <c r="C32" s="140">
        <f>C33-SUM(C7:C31)</f>
        <v>87192.39000000013</v>
      </c>
      <c r="D32" s="247">
        <f t="shared" si="1"/>
        <v>7.8680939702672398E-2</v>
      </c>
      <c r="E32" s="215">
        <f t="shared" si="2"/>
        <v>7.1674290438014987E-2</v>
      </c>
      <c r="F32" s="52">
        <f t="shared" si="3"/>
        <v>-8.254781032293132E-2</v>
      </c>
      <c r="H32" s="19">
        <f>H33-SUM(H7:H31)</f>
        <v>27043.919999999867</v>
      </c>
      <c r="I32" s="140">
        <f>I33-SUM(I7:I31)</f>
        <v>25462.818999999959</v>
      </c>
      <c r="J32" s="247">
        <f t="shared" si="4"/>
        <v>7.6015812718744802E-2</v>
      </c>
      <c r="K32" s="215">
        <f t="shared" si="5"/>
        <v>6.9996043352266654E-2</v>
      </c>
      <c r="L32" s="52">
        <f t="shared" si="6"/>
        <v>-5.8464194539841696E-2</v>
      </c>
      <c r="N32" s="27">
        <f t="shared" si="0"/>
        <v>2.8456042576022189</v>
      </c>
      <c r="O32" s="152">
        <f t="shared" si="0"/>
        <v>2.9203029071688391</v>
      </c>
      <c r="P32" s="52">
        <f t="shared" si="7"/>
        <v>2.6250540414064199E-2</v>
      </c>
    </row>
    <row r="33" spans="1:16" ht="26.25" customHeight="1" thickBot="1" x14ac:dyDescent="0.3">
      <c r="A33" s="12" t="s">
        <v>18</v>
      </c>
      <c r="B33" s="17">
        <v>1207885.0399999998</v>
      </c>
      <c r="C33" s="145">
        <v>1216508.5900000005</v>
      </c>
      <c r="D33" s="243">
        <f>SUM(D7:D32)</f>
        <v>1</v>
      </c>
      <c r="E33" s="244">
        <f>SUM(E7:E32)</f>
        <v>0.99999999999999989</v>
      </c>
      <c r="F33" s="57">
        <f t="shared" si="3"/>
        <v>7.1393797542196125E-3</v>
      </c>
      <c r="G33" s="1"/>
      <c r="H33" s="17">
        <v>355767.0309999999</v>
      </c>
      <c r="I33" s="145">
        <v>363775.11900000001</v>
      </c>
      <c r="J33" s="243">
        <f>SUM(J7:J32)</f>
        <v>1</v>
      </c>
      <c r="K33" s="244">
        <f>SUM(K7:K32)</f>
        <v>0.99999999999999978</v>
      </c>
      <c r="L33" s="57">
        <f t="shared" si="6"/>
        <v>2.2509359502736238E-2</v>
      </c>
      <c r="N33" s="29">
        <f t="shared" si="0"/>
        <v>2.9453716141728186</v>
      </c>
      <c r="O33" s="146">
        <f t="shared" si="0"/>
        <v>2.9903210054603875</v>
      </c>
      <c r="P33" s="57">
        <f t="shared" si="7"/>
        <v>1.526102549208975E-2</v>
      </c>
    </row>
    <row r="35" spans="1:16" ht="15.75" thickBot="1" x14ac:dyDescent="0.3"/>
    <row r="36" spans="1:16" x14ac:dyDescent="0.25">
      <c r="A36" s="357" t="s">
        <v>2</v>
      </c>
      <c r="B36" s="351" t="s">
        <v>1</v>
      </c>
      <c r="C36" s="344"/>
      <c r="D36" s="351" t="s">
        <v>104</v>
      </c>
      <c r="E36" s="344"/>
      <c r="F36" s="130" t="s">
        <v>0</v>
      </c>
      <c r="H36" s="360" t="s">
        <v>19</v>
      </c>
      <c r="I36" s="361"/>
      <c r="J36" s="351" t="s">
        <v>104</v>
      </c>
      <c r="K36" s="349"/>
      <c r="L36" s="130" t="s">
        <v>0</v>
      </c>
      <c r="N36" s="343" t="s">
        <v>22</v>
      </c>
      <c r="O36" s="344"/>
      <c r="P36" s="130" t="s">
        <v>0</v>
      </c>
    </row>
    <row r="37" spans="1:16" x14ac:dyDescent="0.25">
      <c r="A37" s="358"/>
      <c r="B37" s="352" t="str">
        <f>B5</f>
        <v>jan-out</v>
      </c>
      <c r="C37" s="346"/>
      <c r="D37" s="352" t="str">
        <f>B5</f>
        <v>jan-out</v>
      </c>
      <c r="E37" s="346"/>
      <c r="F37" s="131" t="str">
        <f>F5</f>
        <v>2023/2022</v>
      </c>
      <c r="H37" s="341" t="str">
        <f>B5</f>
        <v>jan-out</v>
      </c>
      <c r="I37" s="346"/>
      <c r="J37" s="352" t="str">
        <f>B5</f>
        <v>jan-out</v>
      </c>
      <c r="K37" s="342"/>
      <c r="L37" s="131" t="str">
        <f>F37</f>
        <v>2023/2022</v>
      </c>
      <c r="N37" s="341" t="str">
        <f>B5</f>
        <v>jan-out</v>
      </c>
      <c r="O37" s="342"/>
      <c r="P37" s="131" t="str">
        <f>P5</f>
        <v>2023/2022</v>
      </c>
    </row>
    <row r="38" spans="1:16" ht="19.5" customHeight="1" thickBot="1" x14ac:dyDescent="0.3">
      <c r="A38" s="359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167</v>
      </c>
      <c r="B39" s="39">
        <v>85090.10000000002</v>
      </c>
      <c r="C39" s="147">
        <v>97745.689999999988</v>
      </c>
      <c r="D39" s="247">
        <f t="shared" ref="D39:D61" si="8">B39/$B$62</f>
        <v>0.17398757355178518</v>
      </c>
      <c r="E39" s="246">
        <f t="shared" ref="E39:E61" si="9">C39/$C$62</f>
        <v>0.20226966713304892</v>
      </c>
      <c r="F39" s="52">
        <f>(C39-B39)/B39</f>
        <v>0.14873163858075103</v>
      </c>
      <c r="H39" s="39">
        <v>20431.664999999994</v>
      </c>
      <c r="I39" s="147">
        <v>23535.771999999997</v>
      </c>
      <c r="J39" s="247">
        <f t="shared" ref="J39:J61" si="10">H39/$H$62</f>
        <v>0.16415895661838822</v>
      </c>
      <c r="K39" s="246">
        <f t="shared" ref="K39:K61" si="11">I39/$I$62</f>
        <v>0.18947350794808648</v>
      </c>
      <c r="L39" s="52">
        <f>(I39-H39)/H39</f>
        <v>0.15192628696682353</v>
      </c>
      <c r="N39" s="27">
        <f t="shared" ref="N39:O62" si="12">(H39/B39)*10</f>
        <v>2.4011800432717774</v>
      </c>
      <c r="O39" s="151">
        <f t="shared" si="12"/>
        <v>2.4078577786908046</v>
      </c>
      <c r="P39" s="61">
        <f t="shared" si="7"/>
        <v>2.7810223717869942E-3</v>
      </c>
    </row>
    <row r="40" spans="1:16" ht="20.100000000000001" customHeight="1" x14ac:dyDescent="0.25">
      <c r="A40" s="38" t="s">
        <v>163</v>
      </c>
      <c r="B40" s="19">
        <v>83500.730000000025</v>
      </c>
      <c r="C40" s="140">
        <v>77004.970000000016</v>
      </c>
      <c r="D40" s="247">
        <f t="shared" si="8"/>
        <v>0.17073771687308814</v>
      </c>
      <c r="E40" s="215">
        <f t="shared" si="9"/>
        <v>0.15934993808412856</v>
      </c>
      <c r="F40" s="52">
        <f t="shared" ref="F40:F62" si="13">(C40-B40)/B40</f>
        <v>-7.7792852828951403E-2</v>
      </c>
      <c r="H40" s="19">
        <v>21539.140000000007</v>
      </c>
      <c r="I40" s="140">
        <v>20206.966000000004</v>
      </c>
      <c r="J40" s="247">
        <f t="shared" si="10"/>
        <v>0.17305700484309003</v>
      </c>
      <c r="K40" s="215">
        <f t="shared" si="11"/>
        <v>0.16267512843885956</v>
      </c>
      <c r="L40" s="52">
        <f t="shared" ref="L40:L62" si="14">(I40-H40)/H40</f>
        <v>-6.1848987471180478E-2</v>
      </c>
      <c r="N40" s="27">
        <f t="shared" si="12"/>
        <v>2.5795151731008819</v>
      </c>
      <c r="O40" s="152">
        <f t="shared" si="12"/>
        <v>2.6241119242043727</v>
      </c>
      <c r="P40" s="52">
        <f t="shared" si="7"/>
        <v>1.7288811311731985E-2</v>
      </c>
    </row>
    <row r="41" spans="1:16" ht="20.100000000000001" customHeight="1" x14ac:dyDescent="0.25">
      <c r="A41" s="38" t="s">
        <v>169</v>
      </c>
      <c r="B41" s="19">
        <v>66135.329999999987</v>
      </c>
      <c r="C41" s="140">
        <v>60247.659999999982</v>
      </c>
      <c r="D41" s="247">
        <f t="shared" si="8"/>
        <v>0.13522989857511722</v>
      </c>
      <c r="E41" s="215">
        <f t="shared" si="9"/>
        <v>0.12467326317656671</v>
      </c>
      <c r="F41" s="52">
        <f t="shared" si="13"/>
        <v>-8.9024580356671795E-2</v>
      </c>
      <c r="H41" s="19">
        <v>16383.650999999996</v>
      </c>
      <c r="I41" s="140">
        <v>15188.305000000006</v>
      </c>
      <c r="J41" s="247">
        <f t="shared" si="10"/>
        <v>0.13163504069589108</v>
      </c>
      <c r="K41" s="215">
        <f t="shared" si="11"/>
        <v>0.12227265917325605</v>
      </c>
      <c r="L41" s="52">
        <f t="shared" si="14"/>
        <v>-7.2959684016706092E-2</v>
      </c>
      <c r="N41" s="27">
        <f t="shared" si="12"/>
        <v>2.4772917894263173</v>
      </c>
      <c r="O41" s="152">
        <f t="shared" si="12"/>
        <v>2.5209784081240683</v>
      </c>
      <c r="P41" s="52">
        <f t="shared" si="7"/>
        <v>1.7634829649141863E-2</v>
      </c>
    </row>
    <row r="42" spans="1:16" ht="20.100000000000001" customHeight="1" x14ac:dyDescent="0.25">
      <c r="A42" s="38" t="s">
        <v>158</v>
      </c>
      <c r="B42" s="19">
        <v>72902.999999999985</v>
      </c>
      <c r="C42" s="140">
        <v>57714.249999999993</v>
      </c>
      <c r="D42" s="247">
        <f t="shared" si="8"/>
        <v>0.14906805932353812</v>
      </c>
      <c r="E42" s="215">
        <f t="shared" si="9"/>
        <v>0.11943076095051934</v>
      </c>
      <c r="F42" s="52">
        <f t="shared" si="13"/>
        <v>-0.20834190636873648</v>
      </c>
      <c r="H42" s="19">
        <v>15093.816999999995</v>
      </c>
      <c r="I42" s="140">
        <v>13387.324000000004</v>
      </c>
      <c r="J42" s="247">
        <f t="shared" si="10"/>
        <v>0.12127182244368684</v>
      </c>
      <c r="K42" s="215">
        <f t="shared" si="11"/>
        <v>0.10777395533563165</v>
      </c>
      <c r="L42" s="52">
        <f t="shared" si="14"/>
        <v>-0.11305907577917447</v>
      </c>
      <c r="N42" s="27">
        <f t="shared" si="12"/>
        <v>2.0703972401684427</v>
      </c>
      <c r="O42" s="152">
        <f t="shared" si="12"/>
        <v>2.3195872769723258</v>
      </c>
      <c r="P42" s="52">
        <f t="shared" si="7"/>
        <v>0.12035856306667485</v>
      </c>
    </row>
    <row r="43" spans="1:16" ht="20.100000000000001" customHeight="1" x14ac:dyDescent="0.25">
      <c r="A43" s="38" t="s">
        <v>164</v>
      </c>
      <c r="B43" s="19">
        <v>25889.690000000002</v>
      </c>
      <c r="C43" s="140">
        <v>40032.129999999983</v>
      </c>
      <c r="D43" s="247">
        <f t="shared" si="8"/>
        <v>5.2937819359807035E-2</v>
      </c>
      <c r="E43" s="215">
        <f t="shared" si="9"/>
        <v>8.2840334031372018E-2</v>
      </c>
      <c r="F43" s="52">
        <f t="shared" si="13"/>
        <v>0.54625760292996861</v>
      </c>
      <c r="H43" s="19">
        <v>7262.4410000000025</v>
      </c>
      <c r="I43" s="140">
        <v>10657.438999999998</v>
      </c>
      <c r="J43" s="247">
        <f t="shared" si="10"/>
        <v>5.8350346732026236E-2</v>
      </c>
      <c r="K43" s="215">
        <f t="shared" si="11"/>
        <v>8.5797158175765248E-2</v>
      </c>
      <c r="L43" s="52">
        <f t="shared" si="14"/>
        <v>0.4674734018493224</v>
      </c>
      <c r="N43" s="27">
        <f t="shared" si="12"/>
        <v>2.8051479179549861</v>
      </c>
      <c r="O43" s="152">
        <f t="shared" si="12"/>
        <v>2.6622213207241292</v>
      </c>
      <c r="P43" s="52">
        <f t="shared" si="7"/>
        <v>-5.0951536749995516E-2</v>
      </c>
    </row>
    <row r="44" spans="1:16" ht="20.100000000000001" customHeight="1" x14ac:dyDescent="0.25">
      <c r="A44" s="38" t="s">
        <v>175</v>
      </c>
      <c r="B44" s="19">
        <v>32361.300000000007</v>
      </c>
      <c r="C44" s="140">
        <v>36647.100000000006</v>
      </c>
      <c r="D44" s="247">
        <f t="shared" si="8"/>
        <v>6.6170612844283716E-2</v>
      </c>
      <c r="E44" s="215">
        <f t="shared" si="9"/>
        <v>7.5835535238347185E-2</v>
      </c>
      <c r="F44" s="52">
        <f t="shared" si="13"/>
        <v>0.13243596518063236</v>
      </c>
      <c r="H44" s="19">
        <v>7329.027000000001</v>
      </c>
      <c r="I44" s="140">
        <v>8293.9500000000044</v>
      </c>
      <c r="J44" s="247">
        <f t="shared" si="10"/>
        <v>5.8885334374266442E-2</v>
      </c>
      <c r="K44" s="215">
        <f t="shared" si="11"/>
        <v>6.6770012950755672E-2</v>
      </c>
      <c r="L44" s="52">
        <f t="shared" si="14"/>
        <v>0.13165772209598944</v>
      </c>
      <c r="N44" s="27">
        <f t="shared" si="12"/>
        <v>2.2647504890100212</v>
      </c>
      <c r="O44" s="152">
        <f t="shared" si="12"/>
        <v>2.2631940862987805</v>
      </c>
      <c r="P44" s="52">
        <f t="shared" si="7"/>
        <v>-6.8722921963956926E-4</v>
      </c>
    </row>
    <row r="45" spans="1:16" ht="20.100000000000001" customHeight="1" x14ac:dyDescent="0.25">
      <c r="A45" s="38" t="s">
        <v>171</v>
      </c>
      <c r="B45" s="19">
        <v>23491.440000000002</v>
      </c>
      <c r="C45" s="140">
        <v>28883.849999999991</v>
      </c>
      <c r="D45" s="247">
        <f t="shared" si="8"/>
        <v>4.80340091836459E-2</v>
      </c>
      <c r="E45" s="215">
        <f t="shared" si="9"/>
        <v>5.9770683751078073E-2</v>
      </c>
      <c r="F45" s="52">
        <f t="shared" si="13"/>
        <v>0.22954786935155905</v>
      </c>
      <c r="H45" s="19">
        <v>7189.5190000000011</v>
      </c>
      <c r="I45" s="140">
        <v>7133.2530000000015</v>
      </c>
      <c r="J45" s="247">
        <f t="shared" si="10"/>
        <v>5.7764452267011941E-2</v>
      </c>
      <c r="K45" s="215">
        <f t="shared" si="11"/>
        <v>5.7425882141924733E-2</v>
      </c>
      <c r="L45" s="52">
        <f t="shared" si="14"/>
        <v>-7.8261146538453567E-3</v>
      </c>
      <c r="N45" s="27">
        <f t="shared" si="12"/>
        <v>3.0604845850233109</v>
      </c>
      <c r="O45" s="152">
        <f t="shared" si="12"/>
        <v>2.4696337226512406</v>
      </c>
      <c r="P45" s="52">
        <f t="shared" si="7"/>
        <v>-0.1930579442430258</v>
      </c>
    </row>
    <row r="46" spans="1:16" ht="20.100000000000001" customHeight="1" x14ac:dyDescent="0.25">
      <c r="A46" s="38" t="s">
        <v>166</v>
      </c>
      <c r="B46" s="19">
        <v>31091.03000000001</v>
      </c>
      <c r="C46" s="140">
        <v>19418.479999999996</v>
      </c>
      <c r="D46" s="247">
        <f t="shared" si="8"/>
        <v>6.3573234358941411E-2</v>
      </c>
      <c r="E46" s="215">
        <f t="shared" si="9"/>
        <v>4.0183556797540307E-2</v>
      </c>
      <c r="F46" s="52">
        <f t="shared" si="13"/>
        <v>-0.37543143472570739</v>
      </c>
      <c r="H46" s="19">
        <v>9544.806000000006</v>
      </c>
      <c r="I46" s="140">
        <v>6106.6539999999995</v>
      </c>
      <c r="J46" s="247">
        <f t="shared" si="10"/>
        <v>7.6688091454364254E-2</v>
      </c>
      <c r="K46" s="215">
        <f t="shared" si="11"/>
        <v>4.9161300305136116E-2</v>
      </c>
      <c r="L46" s="52">
        <f t="shared" si="14"/>
        <v>-0.36021182620160164</v>
      </c>
      <c r="N46" s="27">
        <f t="shared" si="12"/>
        <v>3.0699549033917513</v>
      </c>
      <c r="O46" s="152">
        <f t="shared" si="12"/>
        <v>3.1447641627975003</v>
      </c>
      <c r="P46" s="52">
        <f t="shared" si="7"/>
        <v>2.4368194895338088E-2</v>
      </c>
    </row>
    <row r="47" spans="1:16" ht="20.100000000000001" customHeight="1" x14ac:dyDescent="0.25">
      <c r="A47" s="38" t="s">
        <v>176</v>
      </c>
      <c r="B47" s="19">
        <v>15976.889999999996</v>
      </c>
      <c r="C47" s="140">
        <v>12544.120000000004</v>
      </c>
      <c r="D47" s="247">
        <f t="shared" si="8"/>
        <v>3.266866914016766E-2</v>
      </c>
      <c r="E47" s="215">
        <f t="shared" si="9"/>
        <v>2.595812640820299E-2</v>
      </c>
      <c r="F47" s="52">
        <f t="shared" si="13"/>
        <v>-0.21485846118988064</v>
      </c>
      <c r="H47" s="19">
        <v>5381.6149999999998</v>
      </c>
      <c r="I47" s="140">
        <v>4580.8530000000001</v>
      </c>
      <c r="J47" s="247">
        <f t="shared" si="10"/>
        <v>4.3238781730312613E-2</v>
      </c>
      <c r="K47" s="215">
        <f t="shared" si="11"/>
        <v>3.6877918740227257E-2</v>
      </c>
      <c r="L47" s="52">
        <f t="shared" si="14"/>
        <v>-0.14879585403266488</v>
      </c>
      <c r="N47" s="27">
        <f t="shared" si="12"/>
        <v>3.3683745710210196</v>
      </c>
      <c r="O47" s="152">
        <f t="shared" si="12"/>
        <v>3.6517930313166636</v>
      </c>
      <c r="P47" s="52">
        <f t="shared" si="7"/>
        <v>8.4141016481351236E-2</v>
      </c>
    </row>
    <row r="48" spans="1:16" ht="20.100000000000001" customHeight="1" x14ac:dyDescent="0.25">
      <c r="A48" s="38" t="s">
        <v>170</v>
      </c>
      <c r="B48" s="19">
        <v>9586.1299999999992</v>
      </c>
      <c r="C48" s="140">
        <v>11862.839999999998</v>
      </c>
      <c r="D48" s="247">
        <f t="shared" si="8"/>
        <v>1.9601193305119797E-2</v>
      </c>
      <c r="E48" s="215">
        <f t="shared" si="9"/>
        <v>2.4548322264159352E-2</v>
      </c>
      <c r="F48" s="52">
        <f t="shared" si="13"/>
        <v>0.23750043030920709</v>
      </c>
      <c r="H48" s="19">
        <v>3061.3669999999993</v>
      </c>
      <c r="I48" s="140">
        <v>3747.308</v>
      </c>
      <c r="J48" s="247">
        <f t="shared" si="10"/>
        <v>2.4596664664674434E-2</v>
      </c>
      <c r="K48" s="215">
        <f t="shared" si="11"/>
        <v>3.0167508086071198E-2</v>
      </c>
      <c r="L48" s="52">
        <f t="shared" si="14"/>
        <v>0.22406362909118732</v>
      </c>
      <c r="N48" s="27">
        <f t="shared" si="12"/>
        <v>3.1935379553584187</v>
      </c>
      <c r="O48" s="152">
        <f t="shared" si="12"/>
        <v>3.1588624646374734</v>
      </c>
      <c r="P48" s="52">
        <f t="shared" si="7"/>
        <v>-1.085801741067878E-2</v>
      </c>
    </row>
    <row r="49" spans="1:16" ht="20.100000000000001" customHeight="1" x14ac:dyDescent="0.25">
      <c r="A49" s="38" t="s">
        <v>181</v>
      </c>
      <c r="B49" s="19">
        <v>9815.1800000000039</v>
      </c>
      <c r="C49" s="140">
        <v>11919.42</v>
      </c>
      <c r="D49" s="247">
        <f t="shared" si="8"/>
        <v>2.0069542193204747E-2</v>
      </c>
      <c r="E49" s="215">
        <f t="shared" si="9"/>
        <v>2.4665405869240951E-2</v>
      </c>
      <c r="F49" s="52">
        <f t="shared" si="13"/>
        <v>0.2143862873630433</v>
      </c>
      <c r="H49" s="19">
        <v>2826.8730000000005</v>
      </c>
      <c r="I49" s="140">
        <v>3538.3279999999995</v>
      </c>
      <c r="J49" s="247">
        <f t="shared" si="10"/>
        <v>2.2712614080775757E-2</v>
      </c>
      <c r="K49" s="215">
        <f t="shared" si="11"/>
        <v>2.8485125469049279E-2</v>
      </c>
      <c r="L49" s="52">
        <f t="shared" si="14"/>
        <v>0.25167561471633104</v>
      </c>
      <c r="N49" s="27">
        <f t="shared" si="12"/>
        <v>2.8801030648444548</v>
      </c>
      <c r="O49" s="152">
        <f t="shared" si="12"/>
        <v>2.9685404155571327</v>
      </c>
      <c r="P49" s="52">
        <f t="shared" si="7"/>
        <v>3.0706314573313406E-2</v>
      </c>
    </row>
    <row r="50" spans="1:16" ht="20.100000000000001" customHeight="1" x14ac:dyDescent="0.25">
      <c r="A50" s="38" t="s">
        <v>182</v>
      </c>
      <c r="B50" s="19">
        <v>15004.840000000009</v>
      </c>
      <c r="C50" s="140">
        <v>13041.199999999999</v>
      </c>
      <c r="D50" s="247">
        <f t="shared" si="8"/>
        <v>3.0681074568401842E-2</v>
      </c>
      <c r="E50" s="215">
        <f t="shared" si="9"/>
        <v>2.6986756991694651E-2</v>
      </c>
      <c r="F50" s="52">
        <f t="shared" si="13"/>
        <v>-0.13086710688018061</v>
      </c>
      <c r="H50" s="19">
        <v>3480.5629999999996</v>
      </c>
      <c r="I50" s="140">
        <v>3083.8640000000005</v>
      </c>
      <c r="J50" s="247">
        <f t="shared" si="10"/>
        <v>2.7964710194913988E-2</v>
      </c>
      <c r="K50" s="215">
        <f t="shared" si="11"/>
        <v>2.4826486682264677E-2</v>
      </c>
      <c r="L50" s="52">
        <f t="shared" si="14"/>
        <v>-0.11397552637317561</v>
      </c>
      <c r="N50" s="27">
        <f t="shared" si="12"/>
        <v>2.3196268670642257</v>
      </c>
      <c r="O50" s="152">
        <f t="shared" si="12"/>
        <v>2.3647087691316755</v>
      </c>
      <c r="P50" s="52">
        <f t="shared" si="7"/>
        <v>1.9434980128724966E-2</v>
      </c>
    </row>
    <row r="51" spans="1:16" ht="20.100000000000001" customHeight="1" x14ac:dyDescent="0.25">
      <c r="A51" s="38" t="s">
        <v>185</v>
      </c>
      <c r="B51" s="19">
        <v>5112.5300000000025</v>
      </c>
      <c r="C51" s="140">
        <v>4321.4400000000005</v>
      </c>
      <c r="D51" s="247">
        <f t="shared" si="8"/>
        <v>1.045382117791269E-2</v>
      </c>
      <c r="E51" s="215">
        <f t="shared" si="9"/>
        <v>8.9425552199329014E-3</v>
      </c>
      <c r="F51" s="52">
        <f t="shared" si="13"/>
        <v>-0.15473552233434357</v>
      </c>
      <c r="H51" s="19">
        <v>1114.0979999999997</v>
      </c>
      <c r="I51" s="140">
        <v>1098.2399999999998</v>
      </c>
      <c r="J51" s="247">
        <f t="shared" si="10"/>
        <v>8.9512609594290578E-3</v>
      </c>
      <c r="K51" s="215">
        <f t="shared" si="11"/>
        <v>8.8413239798935204E-3</v>
      </c>
      <c r="L51" s="52">
        <f t="shared" si="14"/>
        <v>-1.423393633235133E-2</v>
      </c>
      <c r="N51" s="27">
        <f t="shared" si="12"/>
        <v>2.1791520049760083</v>
      </c>
      <c r="O51" s="152">
        <f t="shared" si="12"/>
        <v>2.5413750971898246</v>
      </c>
      <c r="P51" s="52">
        <f t="shared" si="7"/>
        <v>0.16622204021871539</v>
      </c>
    </row>
    <row r="52" spans="1:16" ht="20.100000000000001" customHeight="1" x14ac:dyDescent="0.25">
      <c r="A52" s="38" t="s">
        <v>187</v>
      </c>
      <c r="B52" s="19">
        <v>3415.5700000000006</v>
      </c>
      <c r="C52" s="140">
        <v>3872.0899999999983</v>
      </c>
      <c r="D52" s="247">
        <f t="shared" si="8"/>
        <v>6.9839703631359102E-3</v>
      </c>
      <c r="E52" s="215">
        <f t="shared" si="9"/>
        <v>8.0126945281086791E-3</v>
      </c>
      <c r="F52" s="52">
        <f t="shared" si="13"/>
        <v>0.13365851087812505</v>
      </c>
      <c r="H52" s="19">
        <v>869.75899999999956</v>
      </c>
      <c r="I52" s="140">
        <v>1013.8169999999997</v>
      </c>
      <c r="J52" s="247">
        <f t="shared" si="10"/>
        <v>6.988110364449138E-3</v>
      </c>
      <c r="K52" s="215">
        <f t="shared" si="11"/>
        <v>8.1616810108206834E-3</v>
      </c>
      <c r="L52" s="52">
        <f t="shared" si="14"/>
        <v>0.16562978940143211</v>
      </c>
      <c r="N52" s="27">
        <f t="shared" si="12"/>
        <v>2.5464534470088429</v>
      </c>
      <c r="O52" s="152">
        <f t="shared" si="12"/>
        <v>2.6182681704195927</v>
      </c>
      <c r="P52" s="52">
        <f t="shared" si="7"/>
        <v>2.8201859922122662E-2</v>
      </c>
    </row>
    <row r="53" spans="1:16" ht="20.100000000000001" customHeight="1" x14ac:dyDescent="0.25">
      <c r="A53" s="38" t="s">
        <v>184</v>
      </c>
      <c r="B53" s="19">
        <v>1310.6800000000003</v>
      </c>
      <c r="C53" s="140">
        <v>1816.3800000000003</v>
      </c>
      <c r="D53" s="247">
        <f t="shared" si="8"/>
        <v>2.6800066388787155E-3</v>
      </c>
      <c r="E53" s="215">
        <f t="shared" si="9"/>
        <v>3.7587189571952231E-3</v>
      </c>
      <c r="F53" s="52">
        <f t="shared" si="13"/>
        <v>0.38583025605029447</v>
      </c>
      <c r="H53" s="19">
        <v>486.96699999999993</v>
      </c>
      <c r="I53" s="140">
        <v>599.27599999999984</v>
      </c>
      <c r="J53" s="247">
        <f t="shared" si="10"/>
        <v>3.9125540981406401E-3</v>
      </c>
      <c r="K53" s="215">
        <f t="shared" si="11"/>
        <v>4.824440258390396E-3</v>
      </c>
      <c r="L53" s="52">
        <f t="shared" si="14"/>
        <v>0.23062959091683816</v>
      </c>
      <c r="N53" s="27">
        <f t="shared" ref="N53:N54" si="15">(H53/B53)*10</f>
        <v>3.7153767509994799</v>
      </c>
      <c r="O53" s="152">
        <f t="shared" ref="O53:O54" si="16">(I53/C53)*10</f>
        <v>3.2992875940056581</v>
      </c>
      <c r="P53" s="52">
        <f t="shared" ref="P53:P54" si="17">(O53-N53)/N53</f>
        <v>-0.11199110746491295</v>
      </c>
    </row>
    <row r="54" spans="1:16" ht="20.100000000000001" customHeight="1" x14ac:dyDescent="0.25">
      <c r="A54" s="38" t="s">
        <v>180</v>
      </c>
      <c r="B54" s="19">
        <v>2316.37</v>
      </c>
      <c r="C54" s="140">
        <v>1615.5399999999995</v>
      </c>
      <c r="D54" s="247">
        <f t="shared" si="8"/>
        <v>4.736386439176221E-3</v>
      </c>
      <c r="E54" s="215">
        <f t="shared" si="9"/>
        <v>3.3431114767323838E-3</v>
      </c>
      <c r="F54" s="52">
        <f t="shared" si="13"/>
        <v>-0.30255529125312469</v>
      </c>
      <c r="H54" s="19">
        <v>719.59600000000023</v>
      </c>
      <c r="I54" s="140">
        <v>567.81900000000007</v>
      </c>
      <c r="J54" s="247">
        <f t="shared" si="10"/>
        <v>5.7816202716110396E-3</v>
      </c>
      <c r="K54" s="215">
        <f t="shared" si="11"/>
        <v>4.5711973165602788E-3</v>
      </c>
      <c r="L54" s="52">
        <f t="shared" si="14"/>
        <v>-0.21091973829760047</v>
      </c>
      <c r="N54" s="27">
        <f t="shared" si="15"/>
        <v>3.1065676036211842</v>
      </c>
      <c r="O54" s="152">
        <f t="shared" si="16"/>
        <v>3.5147319162632944</v>
      </c>
      <c r="P54" s="52">
        <f t="shared" si="17"/>
        <v>0.1313875520256928</v>
      </c>
    </row>
    <row r="55" spans="1:16" ht="20.100000000000001" customHeight="1" x14ac:dyDescent="0.25">
      <c r="A55" s="38" t="s">
        <v>188</v>
      </c>
      <c r="B55" s="19">
        <v>2761.7</v>
      </c>
      <c r="C55" s="140">
        <v>1397.61</v>
      </c>
      <c r="D55" s="247">
        <f t="shared" si="8"/>
        <v>5.6469728191407111E-3</v>
      </c>
      <c r="E55" s="215">
        <f t="shared" si="9"/>
        <v>2.8921388705918445E-3</v>
      </c>
      <c r="F55" s="52">
        <f t="shared" si="13"/>
        <v>-0.49393127421515731</v>
      </c>
      <c r="H55" s="19">
        <v>785.56600000000003</v>
      </c>
      <c r="I55" s="140">
        <v>459.51199999999994</v>
      </c>
      <c r="J55" s="247">
        <f t="shared" si="10"/>
        <v>6.3116586394148895E-3</v>
      </c>
      <c r="K55" s="215">
        <f t="shared" si="11"/>
        <v>3.6992774481432399E-3</v>
      </c>
      <c r="L55" s="52">
        <f t="shared" si="14"/>
        <v>-0.41505615059714918</v>
      </c>
      <c r="N55" s="27">
        <f t="shared" ref="N55" si="18">(H55/B55)*10</f>
        <v>2.8445015751167761</v>
      </c>
      <c r="O55" s="152">
        <f t="shared" ref="O55" si="19">(I55/C55)*10</f>
        <v>3.287841386366726</v>
      </c>
      <c r="P55" s="52">
        <f t="shared" ref="P55" si="20">(O55-N55)/N55</f>
        <v>0.15585852197383623</v>
      </c>
    </row>
    <row r="56" spans="1:16" ht="20.100000000000001" customHeight="1" x14ac:dyDescent="0.25">
      <c r="A56" s="38" t="s">
        <v>186</v>
      </c>
      <c r="B56" s="19">
        <v>1375.6699999999998</v>
      </c>
      <c r="C56" s="140">
        <v>1238.5300000000004</v>
      </c>
      <c r="D56" s="247">
        <f t="shared" si="8"/>
        <v>2.8128946294337914E-3</v>
      </c>
      <c r="E56" s="215">
        <f t="shared" si="9"/>
        <v>2.5629472852899725E-3</v>
      </c>
      <c r="F56" s="52">
        <f t="shared" si="13"/>
        <v>-9.9689605792086355E-2</v>
      </c>
      <c r="H56" s="19">
        <v>390.89800000000025</v>
      </c>
      <c r="I56" s="140">
        <v>340.43799999999993</v>
      </c>
      <c r="J56" s="247">
        <f t="shared" si="10"/>
        <v>3.1406842185507048E-3</v>
      </c>
      <c r="K56" s="215">
        <f t="shared" si="11"/>
        <v>2.7406784064202636E-3</v>
      </c>
      <c r="L56" s="52">
        <f t="shared" si="14"/>
        <v>-0.12908738340948353</v>
      </c>
      <c r="N56" s="27">
        <f t="shared" ref="N56" si="21">(H56/B56)*10</f>
        <v>2.8415099551491299</v>
      </c>
      <c r="O56" s="152">
        <f t="shared" ref="O56" si="22">(I56/C56)*10</f>
        <v>2.7487263126448274</v>
      </c>
      <c r="P56" s="52">
        <f t="shared" si="7"/>
        <v>-3.2652935928015416E-2</v>
      </c>
    </row>
    <row r="57" spans="1:16" ht="20.100000000000001" customHeight="1" x14ac:dyDescent="0.25">
      <c r="A57" s="38" t="s">
        <v>189</v>
      </c>
      <c r="B57" s="19">
        <v>743.67</v>
      </c>
      <c r="C57" s="140">
        <v>618.24000000000024</v>
      </c>
      <c r="D57" s="247">
        <f t="shared" si="8"/>
        <v>1.5206156629649754E-3</v>
      </c>
      <c r="E57" s="215">
        <f t="shared" si="9"/>
        <v>1.2793525628427835E-3</v>
      </c>
      <c r="F57" s="52">
        <f t="shared" si="13"/>
        <v>-0.16866352010972571</v>
      </c>
      <c r="H57" s="19">
        <v>130.64599999999999</v>
      </c>
      <c r="I57" s="140">
        <v>166.06400000000002</v>
      </c>
      <c r="J57" s="247">
        <f t="shared" si="10"/>
        <v>1.0496800454767613E-3</v>
      </c>
      <c r="K57" s="215">
        <f t="shared" si="11"/>
        <v>1.3368895918897854E-3</v>
      </c>
      <c r="L57" s="52">
        <f t="shared" si="14"/>
        <v>0.27109900035209678</v>
      </c>
      <c r="N57" s="27">
        <f t="shared" ref="N57" si="23">(H57/B57)*10</f>
        <v>1.7567738378581896</v>
      </c>
      <c r="O57" s="152">
        <f t="shared" ref="O57" si="24">(I57/C57)*10</f>
        <v>2.6860766045548647</v>
      </c>
      <c r="P57" s="52">
        <f t="shared" ref="P57" si="25">(O57-N57)/N57</f>
        <v>0.52898258539053356</v>
      </c>
    </row>
    <row r="58" spans="1:16" ht="20.100000000000001" customHeight="1" x14ac:dyDescent="0.25">
      <c r="A58" s="38" t="s">
        <v>183</v>
      </c>
      <c r="B58" s="19">
        <v>337.6</v>
      </c>
      <c r="C58" s="140">
        <v>370.07999999999976</v>
      </c>
      <c r="D58" s="247">
        <f t="shared" si="8"/>
        <v>6.9030597955676003E-4</v>
      </c>
      <c r="E58" s="215">
        <f t="shared" si="9"/>
        <v>7.6582362263337346E-4</v>
      </c>
      <c r="F58" s="52">
        <f t="shared" si="13"/>
        <v>9.6208530805686407E-2</v>
      </c>
      <c r="H58" s="19">
        <v>120.098</v>
      </c>
      <c r="I58" s="140">
        <v>139.39399999999992</v>
      </c>
      <c r="J58" s="247">
        <f t="shared" si="10"/>
        <v>9.6493175529038854E-4</v>
      </c>
      <c r="K58" s="215">
        <f t="shared" si="11"/>
        <v>1.122184144497812E-3</v>
      </c>
      <c r="L58" s="52">
        <f t="shared" si="14"/>
        <v>0.16066878715715432</v>
      </c>
      <c r="N58" s="27">
        <f t="shared" si="12"/>
        <v>3.5574052132701417</v>
      </c>
      <c r="O58" s="152">
        <f t="shared" si="12"/>
        <v>3.7665910073497626</v>
      </c>
      <c r="P58" s="52">
        <f t="shared" si="7"/>
        <v>5.8802914354343976E-2</v>
      </c>
    </row>
    <row r="59" spans="1:16" ht="20.100000000000001" customHeight="1" x14ac:dyDescent="0.25">
      <c r="A59" s="38" t="s">
        <v>191</v>
      </c>
      <c r="B59" s="19">
        <v>155.66000000000003</v>
      </c>
      <c r="C59" s="140">
        <v>296.80000000000007</v>
      </c>
      <c r="D59" s="247">
        <f t="shared" si="8"/>
        <v>3.1828503784894931E-4</v>
      </c>
      <c r="E59" s="215">
        <f t="shared" si="9"/>
        <v>6.141819368719884E-4</v>
      </c>
      <c r="F59" s="52">
        <f>(C59-B59)/B59</f>
        <v>0.90671977386611857</v>
      </c>
      <c r="H59" s="19">
        <v>48.330999999999989</v>
      </c>
      <c r="I59" s="140">
        <v>109.36</v>
      </c>
      <c r="J59" s="247">
        <f t="shared" si="10"/>
        <v>3.8831717984429181E-4</v>
      </c>
      <c r="K59" s="215">
        <f t="shared" si="11"/>
        <v>8.8039699013071416E-4</v>
      </c>
      <c r="L59" s="52">
        <f>(I59-H59)/H59</f>
        <v>1.2627299248929265</v>
      </c>
      <c r="N59" s="27">
        <f t="shared" si="12"/>
        <v>3.1049081331106243</v>
      </c>
      <c r="O59" s="152">
        <f t="shared" si="12"/>
        <v>3.6846361185983816</v>
      </c>
      <c r="P59" s="52">
        <f>(O59-N59)/N59</f>
        <v>0.18671341007019168</v>
      </c>
    </row>
    <row r="60" spans="1:16" ht="20.100000000000001" customHeight="1" x14ac:dyDescent="0.25">
      <c r="A60" s="38" t="s">
        <v>211</v>
      </c>
      <c r="B60" s="19">
        <v>253.06000000000006</v>
      </c>
      <c r="C60" s="140">
        <v>279.37999999999994</v>
      </c>
      <c r="D60" s="247">
        <f t="shared" si="8"/>
        <v>5.174432203395549E-4</v>
      </c>
      <c r="E60" s="215">
        <f t="shared" si="9"/>
        <v>5.7813392696528317E-4</v>
      </c>
      <c r="F60" s="52">
        <f>(C60-B60)/B60</f>
        <v>0.10400695487236178</v>
      </c>
      <c r="H60" s="19">
        <v>84.554999999999993</v>
      </c>
      <c r="I60" s="140">
        <v>95.980000000000032</v>
      </c>
      <c r="J60" s="247">
        <f t="shared" si="10"/>
        <v>6.7936022721926093E-4</v>
      </c>
      <c r="K60" s="215">
        <f t="shared" si="11"/>
        <v>7.7268199627602392E-4</v>
      </c>
      <c r="L60" s="52">
        <f>(I60-H60)/H60</f>
        <v>0.13511915321388493</v>
      </c>
      <c r="N60" s="27">
        <f t="shared" si="12"/>
        <v>3.341302457915118</v>
      </c>
      <c r="O60" s="152">
        <f t="shared" si="12"/>
        <v>3.4354642422507</v>
      </c>
      <c r="P60" s="52">
        <f>(O60-N60)/N60</f>
        <v>2.8181161544512306E-2</v>
      </c>
    </row>
    <row r="61" spans="1:16" ht="20.100000000000001" customHeight="1" thickBot="1" x14ac:dyDescent="0.3">
      <c r="A61" s="8" t="s">
        <v>17</v>
      </c>
      <c r="B61" s="196">
        <f>B62-SUM(B39:B60)</f>
        <v>430.32000000006519</v>
      </c>
      <c r="C61" s="142">
        <f>C62-SUM(C39:C60)</f>
        <v>356.63000000017928</v>
      </c>
      <c r="D61" s="247">
        <f t="shared" si="8"/>
        <v>8.7989475451098927E-4</v>
      </c>
      <c r="E61" s="215">
        <f t="shared" si="9"/>
        <v>7.3799091693654742E-4</v>
      </c>
      <c r="F61" s="52">
        <f t="shared" si="13"/>
        <v>-0.17124465514006959</v>
      </c>
      <c r="H61" s="196">
        <f>H62-SUM(H39:H60)</f>
        <v>187.69000000000233</v>
      </c>
      <c r="I61" s="142">
        <f>I62-SUM(I39:I60)</f>
        <v>166.77400000000489</v>
      </c>
      <c r="J61" s="247">
        <f t="shared" si="10"/>
        <v>1.5080021411718368E-3</v>
      </c>
      <c r="K61" s="215">
        <f t="shared" si="11"/>
        <v>1.3426054099493785E-3</v>
      </c>
      <c r="L61" s="52">
        <f t="shared" si="14"/>
        <v>-0.1114390750705801</v>
      </c>
      <c r="N61" s="27">
        <f t="shared" si="12"/>
        <v>4.3616378509010474</v>
      </c>
      <c r="O61" s="152">
        <f t="shared" si="12"/>
        <v>4.6763872921493164</v>
      </c>
      <c r="P61" s="52">
        <f t="shared" si="7"/>
        <v>7.2163130458721275E-2</v>
      </c>
    </row>
    <row r="62" spans="1:16" ht="26.25" customHeight="1" thickBot="1" x14ac:dyDescent="0.3">
      <c r="A62" s="12" t="s">
        <v>18</v>
      </c>
      <c r="B62" s="17">
        <v>489058.49000000011</v>
      </c>
      <c r="C62" s="145">
        <v>483244.43000000011</v>
      </c>
      <c r="D62" s="253">
        <f>SUM(D39:D61)</f>
        <v>1</v>
      </c>
      <c r="E62" s="254">
        <f>SUM(E39:E61)</f>
        <v>0.99999999999999978</v>
      </c>
      <c r="F62" s="57">
        <f t="shared" si="13"/>
        <v>-1.1888271278145067E-2</v>
      </c>
      <c r="G62" s="1"/>
      <c r="H62" s="17">
        <v>124462.68800000002</v>
      </c>
      <c r="I62" s="145">
        <v>124216.69000000002</v>
      </c>
      <c r="J62" s="253">
        <f>SUM(J39:J61)</f>
        <v>1</v>
      </c>
      <c r="K62" s="254">
        <f>SUM(K39:K61)</f>
        <v>1.0000000000000002</v>
      </c>
      <c r="L62" s="57">
        <f t="shared" si="14"/>
        <v>-1.9764798909051909E-3</v>
      </c>
      <c r="M62" s="1"/>
      <c r="N62" s="29">
        <f t="shared" si="12"/>
        <v>2.5449448388064995</v>
      </c>
      <c r="O62" s="146">
        <f t="shared" si="12"/>
        <v>2.570473290297417</v>
      </c>
      <c r="P62" s="57">
        <f t="shared" si="7"/>
        <v>1.0031043149402638E-2</v>
      </c>
    </row>
    <row r="64" spans="1:16" ht="15.75" thickBot="1" x14ac:dyDescent="0.3"/>
    <row r="65" spans="1:16" x14ac:dyDescent="0.25">
      <c r="A65" s="357" t="s">
        <v>15</v>
      </c>
      <c r="B65" s="351" t="s">
        <v>1</v>
      </c>
      <c r="C65" s="344"/>
      <c r="D65" s="351" t="s">
        <v>104</v>
      </c>
      <c r="E65" s="344"/>
      <c r="F65" s="130" t="s">
        <v>0</v>
      </c>
      <c r="H65" s="360" t="s">
        <v>19</v>
      </c>
      <c r="I65" s="361"/>
      <c r="J65" s="351" t="s">
        <v>104</v>
      </c>
      <c r="K65" s="349"/>
      <c r="L65" s="130" t="s">
        <v>0</v>
      </c>
      <c r="N65" s="343" t="s">
        <v>22</v>
      </c>
      <c r="O65" s="344"/>
      <c r="P65" s="130" t="s">
        <v>0</v>
      </c>
    </row>
    <row r="66" spans="1:16" x14ac:dyDescent="0.25">
      <c r="A66" s="358"/>
      <c r="B66" s="352" t="str">
        <f>B5</f>
        <v>jan-out</v>
      </c>
      <c r="C66" s="346"/>
      <c r="D66" s="352" t="str">
        <f>B5</f>
        <v>jan-out</v>
      </c>
      <c r="E66" s="346"/>
      <c r="F66" s="131" t="str">
        <f>F37</f>
        <v>2023/2022</v>
      </c>
      <c r="H66" s="341" t="str">
        <f>B5</f>
        <v>jan-out</v>
      </c>
      <c r="I66" s="346"/>
      <c r="J66" s="352" t="str">
        <f>B5</f>
        <v>jan-out</v>
      </c>
      <c r="K66" s="342"/>
      <c r="L66" s="131" t="str">
        <f>F66</f>
        <v>2023/2022</v>
      </c>
      <c r="N66" s="341" t="str">
        <f>B5</f>
        <v>jan-out</v>
      </c>
      <c r="O66" s="342"/>
      <c r="P66" s="131" t="str">
        <f>P37</f>
        <v>2023/2022</v>
      </c>
    </row>
    <row r="67" spans="1:16" ht="19.5" customHeight="1" thickBot="1" x14ac:dyDescent="0.3">
      <c r="A67" s="359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 t="s">
        <v>23</v>
      </c>
    </row>
    <row r="68" spans="1:16" ht="20.100000000000001" customHeight="1" x14ac:dyDescent="0.25">
      <c r="A68" s="38" t="s">
        <v>161</v>
      </c>
      <c r="B68" s="39">
        <v>143597.60999999993</v>
      </c>
      <c r="C68" s="147">
        <v>158811.74000000014</v>
      </c>
      <c r="D68" s="247">
        <f>B68/$B$96</f>
        <v>0.19976670310800282</v>
      </c>
      <c r="E68" s="246">
        <f>C68/$C$96</f>
        <v>0.21658189321567303</v>
      </c>
      <c r="F68" s="61">
        <f t="shared" ref="F68:F87" si="26">(C68-B68)/B68</f>
        <v>0.10594974387108683</v>
      </c>
      <c r="H68" s="19">
        <v>46001.208999999988</v>
      </c>
      <c r="I68" s="147">
        <v>51897.510000000031</v>
      </c>
      <c r="J68" s="245">
        <f>H68/$H$96</f>
        <v>0.198877411480337</v>
      </c>
      <c r="K68" s="246">
        <f>I68/$I$96</f>
        <v>0.21663821313505124</v>
      </c>
      <c r="L68" s="61">
        <f t="shared" ref="L68:L87" si="27">(I68-H68)/H68</f>
        <v>0.1281770876935005</v>
      </c>
      <c r="N68" s="41">
        <f t="shared" ref="N68:O96" si="28">(H68/B68)*10</f>
        <v>3.2034801275592266</v>
      </c>
      <c r="O68" s="149">
        <f t="shared" si="28"/>
        <v>3.2678635723026512</v>
      </c>
      <c r="P68" s="61">
        <f t="shared" si="7"/>
        <v>2.0097969139730297E-2</v>
      </c>
    </row>
    <row r="69" spans="1:16" ht="20.100000000000001" customHeight="1" x14ac:dyDescent="0.25">
      <c r="A69" s="38" t="s">
        <v>159</v>
      </c>
      <c r="B69" s="19">
        <v>152208.61000000004</v>
      </c>
      <c r="C69" s="140">
        <v>144927.32000000004</v>
      </c>
      <c r="D69" s="247">
        <f t="shared" ref="D69:D95" si="29">B69/$B$96</f>
        <v>0.21174594900536167</v>
      </c>
      <c r="E69" s="215">
        <f t="shared" ref="E69:E95" si="30">C69/$C$96</f>
        <v>0.19764680712064267</v>
      </c>
      <c r="F69" s="52">
        <f t="shared" si="26"/>
        <v>-4.7837569766914015E-2</v>
      </c>
      <c r="H69" s="19">
        <v>47119.331999999988</v>
      </c>
      <c r="I69" s="140">
        <v>45974.218000000008</v>
      </c>
      <c r="J69" s="214">
        <f t="shared" ref="J69:J96" si="31">H69/$H$96</f>
        <v>0.2037114019947304</v>
      </c>
      <c r="K69" s="215">
        <f t="shared" ref="K69:K96" si="32">I69/$I$96</f>
        <v>0.19191233717766623</v>
      </c>
      <c r="L69" s="52">
        <f t="shared" si="27"/>
        <v>-2.4302424321295129E-2</v>
      </c>
      <c r="N69" s="40">
        <f t="shared" si="28"/>
        <v>3.0957073978929293</v>
      </c>
      <c r="O69" s="143">
        <f t="shared" si="28"/>
        <v>3.1722257749608564</v>
      </c>
      <c r="P69" s="52">
        <f t="shared" si="7"/>
        <v>2.4717574122156655E-2</v>
      </c>
    </row>
    <row r="70" spans="1:16" ht="20.100000000000001" customHeight="1" x14ac:dyDescent="0.25">
      <c r="A70" s="38" t="s">
        <v>160</v>
      </c>
      <c r="B70" s="19">
        <v>106080.43999999997</v>
      </c>
      <c r="C70" s="140">
        <v>107008.94</v>
      </c>
      <c r="D70" s="247">
        <f t="shared" si="29"/>
        <v>0.14757446006967881</v>
      </c>
      <c r="E70" s="215">
        <f t="shared" si="30"/>
        <v>0.14593504747320532</v>
      </c>
      <c r="F70" s="52">
        <f t="shared" si="26"/>
        <v>8.752791749355766E-3</v>
      </c>
      <c r="H70" s="19">
        <v>30310.981000000007</v>
      </c>
      <c r="I70" s="140">
        <v>31707.310999999991</v>
      </c>
      <c r="J70" s="214">
        <f t="shared" si="31"/>
        <v>0.13104371758380698</v>
      </c>
      <c r="K70" s="215">
        <f t="shared" si="32"/>
        <v>0.13235731730399683</v>
      </c>
      <c r="L70" s="52">
        <f t="shared" si="27"/>
        <v>4.606680331461338E-2</v>
      </c>
      <c r="N70" s="40">
        <f t="shared" si="28"/>
        <v>2.8573581519835338</v>
      </c>
      <c r="O70" s="143">
        <f t="shared" si="28"/>
        <v>2.9630525262655616</v>
      </c>
      <c r="P70" s="52">
        <f t="shared" si="7"/>
        <v>3.6990243665693909E-2</v>
      </c>
    </row>
    <row r="71" spans="1:16" ht="20.100000000000001" customHeight="1" x14ac:dyDescent="0.25">
      <c r="A71" s="38" t="s">
        <v>162</v>
      </c>
      <c r="B71" s="19">
        <v>87002.940000000017</v>
      </c>
      <c r="C71" s="140">
        <v>80385.749999999985</v>
      </c>
      <c r="D71" s="247">
        <f t="shared" si="29"/>
        <v>0.12103467797621001</v>
      </c>
      <c r="E71" s="215">
        <f t="shared" si="30"/>
        <v>0.10962727265982836</v>
      </c>
      <c r="F71" s="52">
        <f t="shared" si="26"/>
        <v>-7.6057084967473862E-2</v>
      </c>
      <c r="H71" s="19">
        <v>32257.155000000006</v>
      </c>
      <c r="I71" s="140">
        <v>29756.491999999995</v>
      </c>
      <c r="J71" s="214">
        <f t="shared" si="31"/>
        <v>0.13945762790973631</v>
      </c>
      <c r="K71" s="215">
        <f t="shared" si="32"/>
        <v>0.12421392194052167</v>
      </c>
      <c r="L71" s="52">
        <f t="shared" si="27"/>
        <v>-7.7522738753619494E-2</v>
      </c>
      <c r="N71" s="40">
        <f t="shared" si="28"/>
        <v>3.7075936744206572</v>
      </c>
      <c r="O71" s="143">
        <f t="shared" si="28"/>
        <v>3.7017123059746289</v>
      </c>
      <c r="P71" s="52">
        <f t="shared" si="7"/>
        <v>-1.5863033985101919E-3</v>
      </c>
    </row>
    <row r="72" spans="1:16" ht="20.100000000000001" customHeight="1" x14ac:dyDescent="0.25">
      <c r="A72" s="38" t="s">
        <v>168</v>
      </c>
      <c r="B72" s="19">
        <v>42529.609999999993</v>
      </c>
      <c r="C72" s="140">
        <v>41385.939999999988</v>
      </c>
      <c r="D72" s="247">
        <f t="shared" si="29"/>
        <v>5.9165329939468707E-2</v>
      </c>
      <c r="E72" s="215">
        <f t="shared" si="30"/>
        <v>5.6440696624256118E-2</v>
      </c>
      <c r="F72" s="52">
        <f t="shared" si="26"/>
        <v>-2.6891147132550842E-2</v>
      </c>
      <c r="H72" s="19">
        <v>16882.769</v>
      </c>
      <c r="I72" s="140">
        <v>17644.536999999993</v>
      </c>
      <c r="J72" s="214">
        <f t="shared" si="31"/>
        <v>7.2989416372523569E-2</v>
      </c>
      <c r="K72" s="215">
        <f t="shared" si="32"/>
        <v>7.3654419398450799E-2</v>
      </c>
      <c r="L72" s="52">
        <f t="shared" si="27"/>
        <v>4.5121034351651247E-2</v>
      </c>
      <c r="N72" s="40">
        <f t="shared" si="28"/>
        <v>3.9696505564005884</v>
      </c>
      <c r="O72" s="143">
        <f t="shared" si="28"/>
        <v>4.2634133717876166</v>
      </c>
      <c r="P72" s="52">
        <f t="shared" ref="P72:P90" si="33">(O72-N72)/N72</f>
        <v>7.4002185132736847E-2</v>
      </c>
    </row>
    <row r="73" spans="1:16" ht="20.100000000000001" customHeight="1" x14ac:dyDescent="0.25">
      <c r="A73" s="38" t="s">
        <v>165</v>
      </c>
      <c r="B73" s="19">
        <v>27887.069999999982</v>
      </c>
      <c r="C73" s="140">
        <v>22426.52</v>
      </c>
      <c r="D73" s="247">
        <f t="shared" si="29"/>
        <v>3.8795269874213723E-2</v>
      </c>
      <c r="E73" s="215">
        <f t="shared" si="30"/>
        <v>3.0584503134586594E-2</v>
      </c>
      <c r="F73" s="52">
        <f t="shared" si="26"/>
        <v>-0.19580938406221896</v>
      </c>
      <c r="H73" s="19">
        <v>10057.177000000005</v>
      </c>
      <c r="I73" s="140">
        <v>8566.6539999999986</v>
      </c>
      <c r="J73" s="214">
        <f t="shared" si="31"/>
        <v>4.3480277410960715E-2</v>
      </c>
      <c r="K73" s="215">
        <f t="shared" si="32"/>
        <v>3.5760186088046188E-2</v>
      </c>
      <c r="L73" s="52">
        <f t="shared" si="27"/>
        <v>-0.14820490879299486</v>
      </c>
      <c r="N73" s="40">
        <f t="shared" si="28"/>
        <v>3.6063942895399235</v>
      </c>
      <c r="O73" s="143">
        <f t="shared" si="28"/>
        <v>3.8198766460422746</v>
      </c>
      <c r="P73" s="52">
        <f t="shared" si="33"/>
        <v>5.9195512016403953E-2</v>
      </c>
    </row>
    <row r="74" spans="1:16" ht="20.100000000000001" customHeight="1" x14ac:dyDescent="0.25">
      <c r="A74" s="38" t="s">
        <v>174</v>
      </c>
      <c r="B74" s="19">
        <v>21541.270000000004</v>
      </c>
      <c r="C74" s="140">
        <v>41892.779999999992</v>
      </c>
      <c r="D74" s="247">
        <f t="shared" si="29"/>
        <v>2.9967270964045507E-2</v>
      </c>
      <c r="E74" s="215">
        <f t="shared" si="30"/>
        <v>5.7131907278817506E-2</v>
      </c>
      <c r="F74" s="52">
        <f t="shared" si="26"/>
        <v>0.94476834467048521</v>
      </c>
      <c r="H74" s="19">
        <v>4686.6089999999986</v>
      </c>
      <c r="I74" s="140">
        <v>8351.6179999999986</v>
      </c>
      <c r="J74" s="214">
        <f t="shared" si="31"/>
        <v>2.0261655873880416E-2</v>
      </c>
      <c r="K74" s="215">
        <f t="shared" si="32"/>
        <v>3.4862551215010681E-2</v>
      </c>
      <c r="L74" s="52">
        <f t="shared" si="27"/>
        <v>0.78201723250222088</v>
      </c>
      <c r="N74" s="40">
        <f t="shared" si="28"/>
        <v>2.1756419189769209</v>
      </c>
      <c r="O74" s="143">
        <f t="shared" si="28"/>
        <v>1.9935697750304469</v>
      </c>
      <c r="P74" s="52">
        <f t="shared" si="33"/>
        <v>-8.3686631682520676E-2</v>
      </c>
    </row>
    <row r="75" spans="1:16" ht="20.100000000000001" customHeight="1" x14ac:dyDescent="0.25">
      <c r="A75" s="38" t="s">
        <v>172</v>
      </c>
      <c r="B75" s="19">
        <v>25795.29</v>
      </c>
      <c r="C75" s="140">
        <v>27830.039999999994</v>
      </c>
      <c r="D75" s="247">
        <f t="shared" si="29"/>
        <v>3.5885277192390853E-2</v>
      </c>
      <c r="E75" s="215">
        <f t="shared" si="30"/>
        <v>3.7953634608297232E-2</v>
      </c>
      <c r="F75" s="52">
        <f t="shared" si="26"/>
        <v>7.8880679379839988E-2</v>
      </c>
      <c r="H75" s="19">
        <v>7020.2789999999995</v>
      </c>
      <c r="I75" s="140">
        <v>7906.2940000000017</v>
      </c>
      <c r="J75" s="214">
        <f t="shared" si="31"/>
        <v>3.0350830896417724E-2</v>
      </c>
      <c r="K75" s="215">
        <f t="shared" si="32"/>
        <v>3.3003614329095488E-2</v>
      </c>
      <c r="L75" s="52">
        <f t="shared" si="27"/>
        <v>0.12620794700609508</v>
      </c>
      <c r="N75" s="40">
        <f t="shared" si="28"/>
        <v>2.7215352104977302</v>
      </c>
      <c r="O75" s="143">
        <f t="shared" si="28"/>
        <v>2.8409208179363032</v>
      </c>
      <c r="P75" s="52">
        <f t="shared" si="33"/>
        <v>4.3867008215829451E-2</v>
      </c>
    </row>
    <row r="76" spans="1:16" ht="20.100000000000001" customHeight="1" x14ac:dyDescent="0.25">
      <c r="A76" s="38" t="s">
        <v>179</v>
      </c>
      <c r="B76" s="19">
        <v>12436</v>
      </c>
      <c r="C76" s="140">
        <v>10948.739999999998</v>
      </c>
      <c r="D76" s="247">
        <f t="shared" si="29"/>
        <v>1.7300418299797081E-2</v>
      </c>
      <c r="E76" s="215">
        <f t="shared" si="30"/>
        <v>1.493150844846965E-2</v>
      </c>
      <c r="F76" s="52">
        <f t="shared" si="26"/>
        <v>-0.1195931167578001</v>
      </c>
      <c r="H76" s="19">
        <v>4385.6829999999991</v>
      </c>
      <c r="I76" s="140">
        <v>4546.5849999999982</v>
      </c>
      <c r="J76" s="214">
        <f t="shared" si="31"/>
        <v>1.8960659982073923E-2</v>
      </c>
      <c r="K76" s="215">
        <f t="shared" si="32"/>
        <v>1.897902327619622E-2</v>
      </c>
      <c r="L76" s="52">
        <f t="shared" si="27"/>
        <v>3.6688014158797883E-2</v>
      </c>
      <c r="N76" s="40">
        <f t="shared" si="28"/>
        <v>3.5266026053393369</v>
      </c>
      <c r="O76" s="143">
        <f t="shared" si="28"/>
        <v>4.1526102546959729</v>
      </c>
      <c r="P76" s="52">
        <f t="shared" si="33"/>
        <v>0.17751011934513111</v>
      </c>
    </row>
    <row r="77" spans="1:16" ht="20.100000000000001" customHeight="1" x14ac:dyDescent="0.25">
      <c r="A77" s="38" t="s">
        <v>173</v>
      </c>
      <c r="B77" s="19">
        <v>1784.9</v>
      </c>
      <c r="C77" s="140">
        <v>1968.1000000000001</v>
      </c>
      <c r="D77" s="247">
        <f t="shared" si="29"/>
        <v>2.4830746721862182E-3</v>
      </c>
      <c r="E77" s="215">
        <f t="shared" si="30"/>
        <v>2.684025904116193E-3</v>
      </c>
      <c r="F77" s="52">
        <f t="shared" si="26"/>
        <v>0.10263880329430222</v>
      </c>
      <c r="H77" s="19">
        <v>3265.2719999999995</v>
      </c>
      <c r="I77" s="140">
        <v>3878.2729999999992</v>
      </c>
      <c r="J77" s="214">
        <f t="shared" si="31"/>
        <v>1.4116777738150817E-2</v>
      </c>
      <c r="K77" s="215">
        <f t="shared" si="32"/>
        <v>1.6189257110214229E-2</v>
      </c>
      <c r="L77" s="52">
        <f t="shared" si="27"/>
        <v>0.18773351806526373</v>
      </c>
      <c r="N77" s="40">
        <f t="shared" si="28"/>
        <v>18.293865202532352</v>
      </c>
      <c r="O77" s="143">
        <f t="shared" si="28"/>
        <v>19.705670443575016</v>
      </c>
      <c r="P77" s="52">
        <f t="shared" si="33"/>
        <v>7.717369869147353E-2</v>
      </c>
    </row>
    <row r="78" spans="1:16" ht="20.100000000000001" customHeight="1" x14ac:dyDescent="0.25">
      <c r="A78" s="38" t="s">
        <v>178</v>
      </c>
      <c r="B78" s="19">
        <v>10321.630000000001</v>
      </c>
      <c r="C78" s="140">
        <v>10227.459999999997</v>
      </c>
      <c r="D78" s="247">
        <f t="shared" si="29"/>
        <v>1.4358999399785667E-2</v>
      </c>
      <c r="E78" s="215">
        <f t="shared" si="30"/>
        <v>1.3947852026478426E-2</v>
      </c>
      <c r="F78" s="52">
        <f t="shared" si="26"/>
        <v>-9.123558972759507E-3</v>
      </c>
      <c r="H78" s="19">
        <v>3447.9940000000001</v>
      </c>
      <c r="I78" s="140">
        <v>3803.927999999999</v>
      </c>
      <c r="J78" s="214">
        <f t="shared" si="31"/>
        <v>1.4906741288467728E-2</v>
      </c>
      <c r="K78" s="215">
        <f t="shared" si="32"/>
        <v>1.5878915285422915E-2</v>
      </c>
      <c r="L78" s="52">
        <f t="shared" si="27"/>
        <v>0.10322929796281513</v>
      </c>
      <c r="N78" s="40">
        <f t="shared" si="28"/>
        <v>3.3405518314452269</v>
      </c>
      <c r="O78" s="143">
        <f t="shared" si="28"/>
        <v>3.7193281616354401</v>
      </c>
      <c r="P78" s="52">
        <f t="shared" si="33"/>
        <v>0.11338735313870066</v>
      </c>
    </row>
    <row r="79" spans="1:16" ht="20.100000000000001" customHeight="1" x14ac:dyDescent="0.25">
      <c r="A79" s="38" t="s">
        <v>193</v>
      </c>
      <c r="B79" s="19">
        <v>4834.34</v>
      </c>
      <c r="C79" s="140">
        <v>4996.7999999999993</v>
      </c>
      <c r="D79" s="247">
        <f t="shared" si="29"/>
        <v>6.7253219848376509E-3</v>
      </c>
      <c r="E79" s="215">
        <f t="shared" si="30"/>
        <v>6.8144609713367155E-3</v>
      </c>
      <c r="F79" s="52">
        <f t="shared" si="26"/>
        <v>3.3605414596408013E-2</v>
      </c>
      <c r="H79" s="19">
        <v>2544.0040000000008</v>
      </c>
      <c r="I79" s="140">
        <v>2680.326</v>
      </c>
      <c r="J79" s="214">
        <f t="shared" si="31"/>
        <v>1.0998513763314862E-2</v>
      </c>
      <c r="K79" s="215">
        <f t="shared" si="32"/>
        <v>1.1188610691715634E-2</v>
      </c>
      <c r="L79" s="52">
        <f t="shared" si="27"/>
        <v>5.358560756979909E-2</v>
      </c>
      <c r="N79" s="40">
        <f t="shared" si="28"/>
        <v>5.2623605290484345</v>
      </c>
      <c r="O79" s="143">
        <f t="shared" si="28"/>
        <v>5.3640850144092225</v>
      </c>
      <c r="P79" s="52">
        <f t="shared" si="33"/>
        <v>1.9330580791503134E-2</v>
      </c>
    </row>
    <row r="80" spans="1:16" ht="20.100000000000001" customHeight="1" x14ac:dyDescent="0.25">
      <c r="A80" s="38" t="s">
        <v>192</v>
      </c>
      <c r="B80" s="19">
        <v>5982.14</v>
      </c>
      <c r="C80" s="140">
        <v>9444.3599999999969</v>
      </c>
      <c r="D80" s="247">
        <f t="shared" si="29"/>
        <v>8.3220910524242613E-3</v>
      </c>
      <c r="E80" s="215">
        <f t="shared" si="30"/>
        <v>1.2879887651947969E-2</v>
      </c>
      <c r="F80" s="52">
        <f t="shared" si="26"/>
        <v>0.57875944060152329</v>
      </c>
      <c r="H80" s="19">
        <v>1220.1629999999996</v>
      </c>
      <c r="I80" s="140">
        <v>2138.5379999999996</v>
      </c>
      <c r="J80" s="214">
        <f t="shared" si="31"/>
        <v>5.2751408995377145E-3</v>
      </c>
      <c r="K80" s="215">
        <f t="shared" si="32"/>
        <v>8.9269996005859591E-3</v>
      </c>
      <c r="L80" s="52">
        <f t="shared" si="27"/>
        <v>0.75266583235190732</v>
      </c>
      <c r="N80" s="40">
        <f t="shared" si="28"/>
        <v>2.039676436860387</v>
      </c>
      <c r="O80" s="143">
        <f t="shared" si="28"/>
        <v>2.2643545989352378</v>
      </c>
      <c r="P80" s="52">
        <f t="shared" si="33"/>
        <v>0.11015382538844798</v>
      </c>
    </row>
    <row r="81" spans="1:16" ht="20.100000000000001" customHeight="1" x14ac:dyDescent="0.25">
      <c r="A81" s="38" t="s">
        <v>198</v>
      </c>
      <c r="B81" s="19">
        <v>11190.31</v>
      </c>
      <c r="C81" s="140">
        <v>8985.8599999999988</v>
      </c>
      <c r="D81" s="247">
        <f t="shared" si="29"/>
        <v>1.5567468953393556E-2</v>
      </c>
      <c r="E81" s="215">
        <f t="shared" si="30"/>
        <v>1.2254601397673658E-2</v>
      </c>
      <c r="F81" s="52">
        <f t="shared" si="26"/>
        <v>-0.1969963298603882</v>
      </c>
      <c r="H81" s="19">
        <v>2440.5269999999991</v>
      </c>
      <c r="I81" s="140">
        <v>1990.0610000000008</v>
      </c>
      <c r="J81" s="214">
        <f t="shared" si="31"/>
        <v>1.0551150784055966E-2</v>
      </c>
      <c r="K81" s="215">
        <f t="shared" si="32"/>
        <v>8.3072050869059649E-3</v>
      </c>
      <c r="L81" s="52">
        <f t="shared" si="27"/>
        <v>-0.18457734743356596</v>
      </c>
      <c r="N81" s="40">
        <f t="shared" si="28"/>
        <v>2.1809288571987722</v>
      </c>
      <c r="O81" s="143">
        <f t="shared" si="28"/>
        <v>2.2146583632507086</v>
      </c>
      <c r="P81" s="52">
        <f t="shared" si="33"/>
        <v>1.5465660853907593E-2</v>
      </c>
    </row>
    <row r="82" spans="1:16" ht="20.100000000000001" customHeight="1" x14ac:dyDescent="0.25">
      <c r="A82" s="38" t="s">
        <v>194</v>
      </c>
      <c r="B82" s="19">
        <v>7162.49</v>
      </c>
      <c r="C82" s="140">
        <v>5004</v>
      </c>
      <c r="D82" s="247">
        <f t="shared" si="29"/>
        <v>9.9641422537884838E-3</v>
      </c>
      <c r="E82" s="215">
        <f t="shared" si="30"/>
        <v>6.8242800793645794E-3</v>
      </c>
      <c r="F82" s="52">
        <f t="shared" si="26"/>
        <v>-0.30136028113128255</v>
      </c>
      <c r="H82" s="19">
        <v>2181.1639999999993</v>
      </c>
      <c r="I82" s="140">
        <v>1737.9180000000003</v>
      </c>
      <c r="J82" s="214">
        <f t="shared" si="31"/>
        <v>9.4298445576527726E-3</v>
      </c>
      <c r="K82" s="215">
        <f t="shared" si="32"/>
        <v>7.2546727212007252E-3</v>
      </c>
      <c r="L82" s="52">
        <f t="shared" si="27"/>
        <v>-0.20321534740166219</v>
      </c>
      <c r="N82" s="40">
        <f t="shared" si="28"/>
        <v>3.0452594000131228</v>
      </c>
      <c r="O82" s="143">
        <f t="shared" si="28"/>
        <v>3.4730575539568354</v>
      </c>
      <c r="P82" s="52">
        <f t="shared" si="33"/>
        <v>0.14048003724801542</v>
      </c>
    </row>
    <row r="83" spans="1:16" ht="20.100000000000001" customHeight="1" x14ac:dyDescent="0.25">
      <c r="A83" s="38" t="s">
        <v>199</v>
      </c>
      <c r="B83" s="19">
        <v>3076.8299999999995</v>
      </c>
      <c r="C83" s="140">
        <v>4300.0300000000007</v>
      </c>
      <c r="D83" s="247">
        <f t="shared" si="29"/>
        <v>4.280351080521441E-3</v>
      </c>
      <c r="E83" s="215">
        <f t="shared" si="30"/>
        <v>5.8642304295903431E-3</v>
      </c>
      <c r="F83" s="52">
        <f t="shared" si="26"/>
        <v>0.39755202594878541</v>
      </c>
      <c r="H83" s="19">
        <v>1094.258</v>
      </c>
      <c r="I83" s="140">
        <v>1471.6560000000002</v>
      </c>
      <c r="J83" s="214">
        <f t="shared" si="31"/>
        <v>4.7308147603609867E-3</v>
      </c>
      <c r="K83" s="215">
        <f t="shared" si="32"/>
        <v>6.1432027507577307E-3</v>
      </c>
      <c r="L83" s="52">
        <f t="shared" si="27"/>
        <v>0.34488941364833531</v>
      </c>
      <c r="N83" s="40">
        <f t="shared" si="28"/>
        <v>3.5564460824939963</v>
      </c>
      <c r="O83" s="143">
        <f t="shared" si="28"/>
        <v>3.4224319365213729</v>
      </c>
      <c r="P83" s="52">
        <f t="shared" si="33"/>
        <v>-3.7682040684458948E-2</v>
      </c>
    </row>
    <row r="84" spans="1:16" ht="20.100000000000001" customHeight="1" x14ac:dyDescent="0.25">
      <c r="A84" s="38" t="s">
        <v>196</v>
      </c>
      <c r="B84" s="19">
        <v>8102.7599999999993</v>
      </c>
      <c r="C84" s="140">
        <v>5325.3100000000013</v>
      </c>
      <c r="D84" s="247">
        <f t="shared" si="29"/>
        <v>1.1272204678583449E-2</v>
      </c>
      <c r="E84" s="215">
        <f t="shared" si="30"/>
        <v>7.2624714127579922E-3</v>
      </c>
      <c r="F84" s="52">
        <f t="shared" si="26"/>
        <v>-0.34277826320907917</v>
      </c>
      <c r="H84" s="19">
        <v>2071.2609999999995</v>
      </c>
      <c r="I84" s="140">
        <v>1459.0440000000003</v>
      </c>
      <c r="J84" s="214">
        <f t="shared" si="31"/>
        <v>8.9546999988668625E-3</v>
      </c>
      <c r="K84" s="215">
        <f t="shared" si="32"/>
        <v>6.0905558868897102E-3</v>
      </c>
      <c r="L84" s="52">
        <f t="shared" si="27"/>
        <v>-0.29557694563842962</v>
      </c>
      <c r="N84" s="40">
        <f t="shared" si="28"/>
        <v>2.5562413301146765</v>
      </c>
      <c r="O84" s="143">
        <f t="shared" si="28"/>
        <v>2.7398292305987821</v>
      </c>
      <c r="P84" s="52">
        <f t="shared" si="33"/>
        <v>7.181947115919203E-2</v>
      </c>
    </row>
    <row r="85" spans="1:16" ht="20.100000000000001" customHeight="1" x14ac:dyDescent="0.25">
      <c r="A85" s="38" t="s">
        <v>204</v>
      </c>
      <c r="B85" s="19">
        <v>7561.04</v>
      </c>
      <c r="C85" s="140">
        <v>4928.2400000000007</v>
      </c>
      <c r="D85" s="247">
        <f t="shared" si="29"/>
        <v>1.051858755077981E-2</v>
      </c>
      <c r="E85" s="215">
        <f t="shared" si="30"/>
        <v>6.7209612426714022E-3</v>
      </c>
      <c r="F85" s="52">
        <f t="shared" si="26"/>
        <v>-0.34820606689026895</v>
      </c>
      <c r="H85" s="19">
        <v>1996.826</v>
      </c>
      <c r="I85" s="140">
        <v>1327.961</v>
      </c>
      <c r="J85" s="214">
        <f t="shared" si="31"/>
        <v>8.6328945410246837E-3</v>
      </c>
      <c r="K85" s="215">
        <f t="shared" si="32"/>
        <v>5.5433699642436721E-3</v>
      </c>
      <c r="L85" s="52">
        <f t="shared" si="27"/>
        <v>-0.33496408800766819</v>
      </c>
      <c r="N85" s="40">
        <f t="shared" si="28"/>
        <v>2.6409409287611227</v>
      </c>
      <c r="O85" s="143">
        <f t="shared" si="28"/>
        <v>2.694594824927357</v>
      </c>
      <c r="P85" s="52">
        <f t="shared" si="33"/>
        <v>2.0316204570089938E-2</v>
      </c>
    </row>
    <row r="86" spans="1:16" ht="20.100000000000001" customHeight="1" x14ac:dyDescent="0.25">
      <c r="A86" s="38" t="s">
        <v>202</v>
      </c>
      <c r="B86" s="19">
        <v>2946.9500000000003</v>
      </c>
      <c r="C86" s="140">
        <v>3422.3000000000006</v>
      </c>
      <c r="D86" s="247">
        <f t="shared" si="29"/>
        <v>4.0996677153897565E-3</v>
      </c>
      <c r="E86" s="215">
        <f t="shared" si="30"/>
        <v>4.6672129727436855E-3</v>
      </c>
      <c r="F86" s="52">
        <f t="shared" si="26"/>
        <v>0.16130236346052709</v>
      </c>
      <c r="H86" s="19">
        <v>993.92399999999975</v>
      </c>
      <c r="I86" s="140">
        <v>1149.902</v>
      </c>
      <c r="J86" s="214">
        <f t="shared" si="31"/>
        <v>4.2970399392803452E-3</v>
      </c>
      <c r="K86" s="215">
        <f t="shared" si="32"/>
        <v>4.8000899187730121E-3</v>
      </c>
      <c r="L86" s="52">
        <f t="shared" si="27"/>
        <v>0.15693151589055132</v>
      </c>
      <c r="N86" s="40">
        <f t="shared" si="28"/>
        <v>3.3727209487775482</v>
      </c>
      <c r="O86" s="143">
        <f t="shared" si="28"/>
        <v>3.3600268825059167</v>
      </c>
      <c r="P86" s="52">
        <f t="shared" si="33"/>
        <v>-3.7637463829411967E-3</v>
      </c>
    </row>
    <row r="87" spans="1:16" ht="20.100000000000001" customHeight="1" x14ac:dyDescent="0.25">
      <c r="A87" s="38" t="s">
        <v>206</v>
      </c>
      <c r="B87" s="19">
        <v>1255.18</v>
      </c>
      <c r="C87" s="140">
        <v>3664.9400000000005</v>
      </c>
      <c r="D87" s="247">
        <f t="shared" si="29"/>
        <v>1.7461514185863058E-3</v>
      </c>
      <c r="E87" s="215">
        <f t="shared" si="30"/>
        <v>4.9981169132826582E-3</v>
      </c>
      <c r="F87" s="52">
        <f t="shared" si="26"/>
        <v>1.919852132761835</v>
      </c>
      <c r="H87" s="19">
        <v>243.18900000000002</v>
      </c>
      <c r="I87" s="140">
        <v>803.02599999999973</v>
      </c>
      <c r="J87" s="214">
        <f t="shared" si="31"/>
        <v>1.0513810369743041E-3</v>
      </c>
      <c r="K87" s="215">
        <f t="shared" si="32"/>
        <v>3.3521091424422388E-3</v>
      </c>
      <c r="L87" s="52">
        <f t="shared" si="27"/>
        <v>2.3020654717113014</v>
      </c>
      <c r="N87" s="40">
        <f t="shared" si="28"/>
        <v>1.9374830701572685</v>
      </c>
      <c r="O87" s="143">
        <f t="shared" si="28"/>
        <v>2.1911027192805328</v>
      </c>
      <c r="P87" s="52">
        <f t="shared" si="33"/>
        <v>0.1309016078796898</v>
      </c>
    </row>
    <row r="88" spans="1:16" ht="20.100000000000001" customHeight="1" x14ac:dyDescent="0.25">
      <c r="A88" s="38" t="s">
        <v>177</v>
      </c>
      <c r="B88" s="19">
        <v>3457.0899999999988</v>
      </c>
      <c r="C88" s="140">
        <v>2884.380000000001</v>
      </c>
      <c r="D88" s="247">
        <f t="shared" si="29"/>
        <v>4.8093521309139171E-3</v>
      </c>
      <c r="E88" s="215">
        <f t="shared" si="30"/>
        <v>3.9336165018620329E-3</v>
      </c>
      <c r="F88" s="52">
        <f t="shared" ref="F88:F94" si="34">(C88-B88)/B88</f>
        <v>-0.16566245021101503</v>
      </c>
      <c r="H88" s="19">
        <v>898.23299999999995</v>
      </c>
      <c r="I88" s="140">
        <v>720.0139999999999</v>
      </c>
      <c r="J88" s="214">
        <f t="shared" si="31"/>
        <v>3.8833382389192768E-3</v>
      </c>
      <c r="K88" s="215">
        <f t="shared" si="32"/>
        <v>3.0055882525427649E-3</v>
      </c>
      <c r="L88" s="52">
        <f t="shared" ref="L88:L95" si="35">(I88-H88)/H88</f>
        <v>-0.19841065736841115</v>
      </c>
      <c r="N88" s="40">
        <f t="shared" si="28"/>
        <v>2.5982343531698633</v>
      </c>
      <c r="O88" s="143">
        <f t="shared" si="28"/>
        <v>2.4962522275150971</v>
      </c>
      <c r="P88" s="52">
        <f t="shared" si="33"/>
        <v>-3.9250549331836554E-2</v>
      </c>
    </row>
    <row r="89" spans="1:16" ht="20.100000000000001" customHeight="1" x14ac:dyDescent="0.25">
      <c r="A89" s="38" t="s">
        <v>200</v>
      </c>
      <c r="B89" s="19">
        <v>4313.09</v>
      </c>
      <c r="C89" s="140">
        <v>3364.16</v>
      </c>
      <c r="D89" s="247">
        <f t="shared" si="29"/>
        <v>6.0001818241132033E-3</v>
      </c>
      <c r="E89" s="215">
        <f t="shared" si="30"/>
        <v>4.587923675418693E-3</v>
      </c>
      <c r="F89" s="52">
        <f t="shared" si="34"/>
        <v>-0.22001163898736179</v>
      </c>
      <c r="H89" s="19">
        <v>876.21100000000013</v>
      </c>
      <c r="I89" s="140">
        <v>706.65200000000016</v>
      </c>
      <c r="J89" s="214">
        <f t="shared" si="31"/>
        <v>3.7881303421959545E-3</v>
      </c>
      <c r="K89" s="215">
        <f t="shared" si="32"/>
        <v>2.9498106284542394E-3</v>
      </c>
      <c r="L89" s="52">
        <f t="shared" si="35"/>
        <v>-0.1935138910604865</v>
      </c>
      <c r="N89" s="40">
        <f t="shared" si="28"/>
        <v>2.0315156882884429</v>
      </c>
      <c r="O89" s="143">
        <f t="shared" si="28"/>
        <v>2.100530295824218</v>
      </c>
      <c r="P89" s="52">
        <f t="shared" si="33"/>
        <v>3.3971978623468145E-2</v>
      </c>
    </row>
    <row r="90" spans="1:16" ht="20.100000000000001" customHeight="1" x14ac:dyDescent="0.25">
      <c r="A90" s="38" t="s">
        <v>195</v>
      </c>
      <c r="B90" s="19">
        <v>2615.2900000000004</v>
      </c>
      <c r="C90" s="140">
        <v>2062.4599999999996</v>
      </c>
      <c r="D90" s="247">
        <f t="shared" si="29"/>
        <v>3.6382768555223797E-3</v>
      </c>
      <c r="E90" s="215">
        <f t="shared" si="30"/>
        <v>2.8127107698813483E-3</v>
      </c>
      <c r="F90" s="52">
        <f t="shared" si="34"/>
        <v>-0.21138382359126551</v>
      </c>
      <c r="H90" s="19">
        <v>912.75099999999975</v>
      </c>
      <c r="I90" s="140">
        <v>703.47899999999993</v>
      </c>
      <c r="J90" s="214">
        <f t="shared" si="31"/>
        <v>3.9461040297025466E-3</v>
      </c>
      <c r="K90" s="215">
        <f t="shared" si="32"/>
        <v>2.9365654255480199E-3</v>
      </c>
      <c r="L90" s="52">
        <f t="shared" si="35"/>
        <v>-0.22927611144770027</v>
      </c>
      <c r="N90" s="40">
        <f t="shared" si="28"/>
        <v>3.4900565520458522</v>
      </c>
      <c r="O90" s="143">
        <f t="shared" si="28"/>
        <v>3.4108734229997189</v>
      </c>
      <c r="P90" s="52">
        <f t="shared" si="33"/>
        <v>-2.2688208017637025E-2</v>
      </c>
    </row>
    <row r="91" spans="1:16" ht="20.100000000000001" customHeight="1" x14ac:dyDescent="0.25">
      <c r="A91" s="38" t="s">
        <v>197</v>
      </c>
      <c r="B91" s="19">
        <v>4965.3600000000015</v>
      </c>
      <c r="C91" s="140">
        <v>2755.9</v>
      </c>
      <c r="D91" s="247">
        <f t="shared" si="29"/>
        <v>6.9075912680186926E-3</v>
      </c>
      <c r="E91" s="215">
        <f t="shared" si="30"/>
        <v>3.7583999741648368E-3</v>
      </c>
      <c r="F91" s="52">
        <f t="shared" si="34"/>
        <v>-0.44497478531264617</v>
      </c>
      <c r="H91" s="19">
        <v>1106.8889999999999</v>
      </c>
      <c r="I91" s="140">
        <v>613.18799999999999</v>
      </c>
      <c r="J91" s="214">
        <f t="shared" si="31"/>
        <v>4.7854224682672749E-3</v>
      </c>
      <c r="K91" s="215">
        <f t="shared" si="32"/>
        <v>2.5596594641217993E-3</v>
      </c>
      <c r="L91" s="52">
        <f t="shared" si="35"/>
        <v>-0.44602575325981192</v>
      </c>
      <c r="N91" s="40">
        <f t="shared" si="28"/>
        <v>2.2292220503649274</v>
      </c>
      <c r="O91" s="143">
        <f t="shared" si="28"/>
        <v>2.2250009071446715</v>
      </c>
      <c r="P91" s="52">
        <f t="shared" ref="P91:P93" si="36">(O91-N91)/N91</f>
        <v>-1.8935499133273417E-3</v>
      </c>
    </row>
    <row r="92" spans="1:16" ht="20.100000000000001" customHeight="1" x14ac:dyDescent="0.25">
      <c r="A92" s="38" t="s">
        <v>203</v>
      </c>
      <c r="B92" s="19">
        <v>916.51</v>
      </c>
      <c r="C92" s="140">
        <v>942.92</v>
      </c>
      <c r="D92" s="247">
        <f t="shared" si="29"/>
        <v>1.2750085538715842E-3</v>
      </c>
      <c r="E92" s="215">
        <f t="shared" si="30"/>
        <v>1.2859212974489305E-3</v>
      </c>
      <c r="F92" s="52">
        <f t="shared" si="34"/>
        <v>2.8815833978898177E-2</v>
      </c>
      <c r="H92" s="19">
        <v>783.74299999999994</v>
      </c>
      <c r="I92" s="140">
        <v>576.7199999999998</v>
      </c>
      <c r="J92" s="214">
        <f t="shared" si="31"/>
        <v>3.3883626646820041E-3</v>
      </c>
      <c r="K92" s="215">
        <f t="shared" si="32"/>
        <v>2.4074293791599374E-3</v>
      </c>
      <c r="L92" s="52">
        <f t="shared" si="35"/>
        <v>-0.26414653783191705</v>
      </c>
      <c r="N92" s="40">
        <f t="shared" si="28"/>
        <v>8.5513851458249217</v>
      </c>
      <c r="O92" s="143">
        <f t="shared" si="28"/>
        <v>6.1163195180927312</v>
      </c>
      <c r="P92" s="52">
        <f t="shared" si="36"/>
        <v>-0.28475686525721189</v>
      </c>
    </row>
    <row r="93" spans="1:16" ht="20.100000000000001" customHeight="1" x14ac:dyDescent="0.25">
      <c r="A93" s="38" t="s">
        <v>205</v>
      </c>
      <c r="B93" s="19">
        <v>7.37</v>
      </c>
      <c r="C93" s="140">
        <v>2907.62</v>
      </c>
      <c r="D93" s="247">
        <f t="shared" si="29"/>
        <v>1.0252821073456456E-5</v>
      </c>
      <c r="E93" s="215">
        <f t="shared" si="30"/>
        <v>3.9653104005519654E-3</v>
      </c>
      <c r="F93" s="52">
        <f t="shared" si="34"/>
        <v>393.52103120759836</v>
      </c>
      <c r="H93" s="19">
        <v>2.9930000000000003</v>
      </c>
      <c r="I93" s="140">
        <v>557.57000000000005</v>
      </c>
      <c r="J93" s="214">
        <f t="shared" si="31"/>
        <v>1.2939661924117014E-5</v>
      </c>
      <c r="K93" s="215">
        <f t="shared" si="32"/>
        <v>2.3274906348630304E-3</v>
      </c>
      <c r="L93" s="52">
        <f t="shared" si="35"/>
        <v>185.29134647510855</v>
      </c>
      <c r="N93" s="40">
        <f t="shared" si="28"/>
        <v>4.0610583446404345</v>
      </c>
      <c r="O93" s="143">
        <f t="shared" si="28"/>
        <v>1.9176164698275568</v>
      </c>
      <c r="P93" s="52">
        <f t="shared" si="36"/>
        <v>-0.52780376269197815</v>
      </c>
    </row>
    <row r="94" spans="1:16" ht="20.100000000000001" customHeight="1" x14ac:dyDescent="0.25">
      <c r="A94" s="38" t="s">
        <v>210</v>
      </c>
      <c r="B94" s="19">
        <v>1791.19</v>
      </c>
      <c r="C94" s="140">
        <v>1763.56</v>
      </c>
      <c r="D94" s="247">
        <f t="shared" si="29"/>
        <v>2.4918250445813391E-3</v>
      </c>
      <c r="E94" s="215">
        <f t="shared" si="30"/>
        <v>2.4050814102246597E-3</v>
      </c>
      <c r="F94" s="52">
        <f t="shared" si="34"/>
        <v>-1.5425499249102612E-2</v>
      </c>
      <c r="H94" s="19">
        <v>566.86099999999999</v>
      </c>
      <c r="I94" s="140">
        <v>536.40200000000016</v>
      </c>
      <c r="J94" s="214">
        <f t="shared" si="31"/>
        <v>2.4507149007573985E-3</v>
      </c>
      <c r="K94" s="215">
        <f t="shared" si="32"/>
        <v>2.2391280583994827E-3</v>
      </c>
      <c r="L94" s="52">
        <f t="shared" si="35"/>
        <v>-5.3732749298328573E-2</v>
      </c>
      <c r="N94" s="40">
        <f t="shared" ref="N94" si="37">(H94/B94)*10</f>
        <v>3.164717310838046</v>
      </c>
      <c r="O94" s="143">
        <f t="shared" ref="O94" si="38">(I94/C94)*10</f>
        <v>3.0415863367279834</v>
      </c>
      <c r="P94" s="52">
        <f t="shared" ref="P94" si="39">(O94-N94)/N94</f>
        <v>-3.8907416371244979E-2</v>
      </c>
    </row>
    <row r="95" spans="1:16" ht="20.100000000000001" customHeight="1" thickBot="1" x14ac:dyDescent="0.3">
      <c r="A95" s="8" t="s">
        <v>17</v>
      </c>
      <c r="B95" s="19">
        <f>B96-SUM(B68:B94)</f>
        <v>17463.239999999991</v>
      </c>
      <c r="C95" s="140">
        <f>C96-SUM(C68:C94)</f>
        <v>18697.989999999409</v>
      </c>
      <c r="D95" s="247">
        <f t="shared" si="29"/>
        <v>2.4294094312459651E-2</v>
      </c>
      <c r="E95" s="215">
        <f t="shared" si="30"/>
        <v>2.5499664404707047E-2</v>
      </c>
      <c r="F95" s="52">
        <f>(C95-B95)/B95</f>
        <v>7.0705665157176939E-2</v>
      </c>
      <c r="H95" s="19">
        <f>H96-SUM(H68:H94)</f>
        <v>5936.8859999999404</v>
      </c>
      <c r="I95" s="140">
        <f>I96-SUM(I68:I94)</f>
        <v>6352.551999999996</v>
      </c>
      <c r="J95" s="214">
        <f t="shared" si="31"/>
        <v>2.5666988881397453E-2</v>
      </c>
      <c r="K95" s="215">
        <f t="shared" si="32"/>
        <v>2.6517756133723841E-2</v>
      </c>
      <c r="L95" s="52">
        <f t="shared" si="35"/>
        <v>7.0014145462799826E-2</v>
      </c>
      <c r="N95" s="40">
        <f t="shared" si="28"/>
        <v>3.3996474880949599</v>
      </c>
      <c r="O95" s="143">
        <f t="shared" si="28"/>
        <v>3.3974518116654235</v>
      </c>
      <c r="P95" s="52">
        <f>(O95-N95)/N95</f>
        <v>-6.4585414729769787E-4</v>
      </c>
    </row>
    <row r="96" spans="1:16" ht="26.25" customHeight="1" thickBot="1" x14ac:dyDescent="0.3">
      <c r="A96" s="12" t="s">
        <v>18</v>
      </c>
      <c r="B96" s="17">
        <v>718826.54999999993</v>
      </c>
      <c r="C96" s="145">
        <v>733264.1599999998</v>
      </c>
      <c r="D96" s="243">
        <f>SUM(D68:D95)</f>
        <v>1</v>
      </c>
      <c r="E96" s="244">
        <f>SUM(E68:E95)</f>
        <v>0.99999999999999967</v>
      </c>
      <c r="F96" s="57">
        <f>(C96-B96)/B96</f>
        <v>2.0084970428540613E-2</v>
      </c>
      <c r="G96" s="1"/>
      <c r="H96" s="17">
        <v>231304.34299999991</v>
      </c>
      <c r="I96" s="145">
        <v>239558.42899999995</v>
      </c>
      <c r="J96" s="255">
        <f t="shared" si="31"/>
        <v>1</v>
      </c>
      <c r="K96" s="244">
        <f t="shared" si="32"/>
        <v>1</v>
      </c>
      <c r="L96" s="57">
        <f>(I96-H96)/H96</f>
        <v>3.5684959015231471E-2</v>
      </c>
      <c r="M96" s="1"/>
      <c r="N96" s="37">
        <f t="shared" si="28"/>
        <v>3.2178046706816814</v>
      </c>
      <c r="O96" s="150">
        <f t="shared" si="28"/>
        <v>3.2670140185223291</v>
      </c>
      <c r="P96" s="57">
        <f>(O96-N96)/N96</f>
        <v>1.5292832498195994E-2</v>
      </c>
    </row>
  </sheetData>
  <mergeCells count="33">
    <mergeCell ref="J4:K4"/>
    <mergeCell ref="N4:O4"/>
    <mergeCell ref="J36:K36"/>
    <mergeCell ref="H5:I5"/>
    <mergeCell ref="J5:K5"/>
    <mergeCell ref="N5:O5"/>
    <mergeCell ref="N36:O36"/>
    <mergeCell ref="B5:C5"/>
    <mergeCell ref="B37:C37"/>
    <mergeCell ref="D37:E37"/>
    <mergeCell ref="H37:I37"/>
    <mergeCell ref="A4:A6"/>
    <mergeCell ref="B4:C4"/>
    <mergeCell ref="D4:E4"/>
    <mergeCell ref="H4:I4"/>
    <mergeCell ref="D5:E5"/>
    <mergeCell ref="A36:A38"/>
    <mergeCell ref="B36:C36"/>
    <mergeCell ref="D36:E36"/>
    <mergeCell ref="H36:I36"/>
    <mergeCell ref="N66:O66"/>
    <mergeCell ref="J37:K37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L59:L60 P59:P60 D68:E76 J68:K76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B8E413CC-7A83-41E4-9C5F-00A63650AE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4" id="{3D2DDBB5-0E7B-4694-9B29-204D5FC62C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2E6D66AD-A64C-4B34-A720-EC80B1D85AA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3" id="{E7D33179-C455-47CC-99A3-1C040EEC3DB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1" id="{0EDB4E40-4974-4A9A-93C8-B1C5B07709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lha10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136</v>
      </c>
      <c r="B1" s="4"/>
    </row>
    <row r="3" spans="1:19" ht="15.75" thickBot="1" x14ac:dyDescent="0.3"/>
    <row r="4" spans="1:19" x14ac:dyDescent="0.25">
      <c r="A4" s="332" t="s">
        <v>16</v>
      </c>
      <c r="B4" s="315"/>
      <c r="C4" s="315"/>
      <c r="D4" s="315"/>
      <c r="E4" s="351" t="s">
        <v>1</v>
      </c>
      <c r="F4" s="349"/>
      <c r="G4" s="344" t="s">
        <v>104</v>
      </c>
      <c r="H4" s="344"/>
      <c r="I4" s="130" t="s">
        <v>0</v>
      </c>
      <c r="K4" s="345" t="s">
        <v>19</v>
      </c>
      <c r="L4" s="344"/>
      <c r="M4" s="354" t="s">
        <v>104</v>
      </c>
      <c r="N4" s="355"/>
      <c r="O4" s="130" t="s">
        <v>0</v>
      </c>
      <c r="Q4" s="343" t="s">
        <v>22</v>
      </c>
      <c r="R4" s="344"/>
      <c r="S4" s="130" t="s">
        <v>0</v>
      </c>
    </row>
    <row r="5" spans="1:19" x14ac:dyDescent="0.25">
      <c r="A5" s="350"/>
      <c r="B5" s="316"/>
      <c r="C5" s="316"/>
      <c r="D5" s="316"/>
      <c r="E5" s="352" t="s">
        <v>154</v>
      </c>
      <c r="F5" s="342"/>
      <c r="G5" s="346" t="str">
        <f>E5</f>
        <v>jan-out</v>
      </c>
      <c r="H5" s="346"/>
      <c r="I5" s="131" t="s">
        <v>151</v>
      </c>
      <c r="K5" s="341" t="str">
        <f>E5</f>
        <v>jan-out</v>
      </c>
      <c r="L5" s="346"/>
      <c r="M5" s="347" t="str">
        <f>E5</f>
        <v>jan-out</v>
      </c>
      <c r="N5" s="348"/>
      <c r="O5" s="131" t="str">
        <f>I5</f>
        <v>2023/2022</v>
      </c>
      <c r="Q5" s="341" t="str">
        <f>E5</f>
        <v>jan-out</v>
      </c>
      <c r="R5" s="342"/>
      <c r="S5" s="131" t="str">
        <f>O5</f>
        <v>2023/2022</v>
      </c>
    </row>
    <row r="6" spans="1:19" ht="19.5" customHeight="1" thickBot="1" x14ac:dyDescent="0.3">
      <c r="A6" s="333"/>
      <c r="B6" s="356"/>
      <c r="C6" s="356"/>
      <c r="D6" s="356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253370.63000000003</v>
      </c>
      <c r="F7" s="145">
        <v>247802.0299999998</v>
      </c>
      <c r="G7" s="243">
        <f>E7/E15</f>
        <v>0.43144123457035621</v>
      </c>
      <c r="H7" s="244">
        <f>F7/F15</f>
        <v>0.41227052437802325</v>
      </c>
      <c r="I7" s="164">
        <f t="shared" ref="I7:I18" si="0">(F7-E7)/E7</f>
        <v>-2.1978080095551081E-2</v>
      </c>
      <c r="J7" s="1"/>
      <c r="K7" s="17">
        <v>69049.118999999992</v>
      </c>
      <c r="L7" s="145">
        <v>68099.452000000078</v>
      </c>
      <c r="M7" s="243">
        <f>K7/K15</f>
        <v>0.3470924234568124</v>
      </c>
      <c r="N7" s="244">
        <f>L7/L15</f>
        <v>0.33082080761674743</v>
      </c>
      <c r="O7" s="164">
        <f t="shared" ref="O7:O18" si="1">(L7-K7)/K7</f>
        <v>-1.3753499157605676E-2</v>
      </c>
      <c r="P7" s="1"/>
      <c r="Q7" s="187">
        <f t="shared" ref="Q7:Q18" si="2">(K7/E7)*10</f>
        <v>2.7252219012124641</v>
      </c>
      <c r="R7" s="188">
        <f t="shared" ref="R7:R18" si="3">(L7/F7)*10</f>
        <v>2.7481393917555934</v>
      </c>
      <c r="S7" s="55">
        <f>(R7-Q7)/Q7</f>
        <v>8.409403481211275E-3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231469.97000000006</v>
      </c>
      <c r="F8" s="181">
        <v>233191.6599999998</v>
      </c>
      <c r="G8" s="245">
        <f>E8/E7</f>
        <v>0.91356275192590408</v>
      </c>
      <c r="H8" s="246">
        <f>F8/F7</f>
        <v>0.9410401520923779</v>
      </c>
      <c r="I8" s="206">
        <f t="shared" si="0"/>
        <v>7.4380706922791756E-3</v>
      </c>
      <c r="K8" s="180">
        <v>66067.880999999994</v>
      </c>
      <c r="L8" s="181">
        <v>65731.305000000066</v>
      </c>
      <c r="M8" s="250">
        <f>K8/K7</f>
        <v>0.95682438757835564</v>
      </c>
      <c r="N8" s="246">
        <f>L8/L7</f>
        <v>0.9652251680380628</v>
      </c>
      <c r="O8" s="207">
        <f t="shared" si="1"/>
        <v>-5.0943967765505931E-3</v>
      </c>
      <c r="Q8" s="189">
        <f t="shared" si="2"/>
        <v>2.8542744011242571</v>
      </c>
      <c r="R8" s="190">
        <f t="shared" si="3"/>
        <v>2.8187674036026902</v>
      </c>
      <c r="S8" s="182">
        <f t="shared" ref="S8:S18" si="4">(R8-Q8)/Q8</f>
        <v>-1.2439938328137355E-2</v>
      </c>
    </row>
    <row r="9" spans="1:19" ht="24" customHeight="1" x14ac:dyDescent="0.25">
      <c r="A9" s="8"/>
      <c r="B9" t="s">
        <v>37</v>
      </c>
      <c r="E9" s="19">
        <v>21889.669999999995</v>
      </c>
      <c r="F9" s="140">
        <v>14586.250000000004</v>
      </c>
      <c r="G9" s="247">
        <f>E9/E7</f>
        <v>8.6393872881004363E-2</v>
      </c>
      <c r="H9" s="215">
        <f>F9/F7</f>
        <v>5.8862512143262165E-2</v>
      </c>
      <c r="I9" s="182">
        <f t="shared" si="0"/>
        <v>-0.33364687544398763</v>
      </c>
      <c r="K9" s="19">
        <v>2960.8330000000014</v>
      </c>
      <c r="L9" s="140">
        <v>2318.3050000000007</v>
      </c>
      <c r="M9" s="247">
        <f>K9/K7</f>
        <v>4.2880098151578179E-2</v>
      </c>
      <c r="N9" s="215">
        <f>L9/L7</f>
        <v>3.4042931799216213E-2</v>
      </c>
      <c r="O9" s="182">
        <f t="shared" si="1"/>
        <v>-0.21700919977587402</v>
      </c>
      <c r="Q9" s="189">
        <f t="shared" si="2"/>
        <v>1.3526165538356687</v>
      </c>
      <c r="R9" s="190">
        <f t="shared" si="3"/>
        <v>1.5893769817465078</v>
      </c>
      <c r="S9" s="182">
        <f t="shared" si="4"/>
        <v>0.17503883657156796</v>
      </c>
    </row>
    <row r="10" spans="1:19" ht="24" customHeight="1" thickBot="1" x14ac:dyDescent="0.3">
      <c r="A10" s="8"/>
      <c r="B10" t="s">
        <v>36</v>
      </c>
      <c r="E10" s="19">
        <v>10.99</v>
      </c>
      <c r="F10" s="140">
        <v>24.12</v>
      </c>
      <c r="G10" s="247">
        <f>E10/E7</f>
        <v>4.3375193091638121E-5</v>
      </c>
      <c r="H10" s="215">
        <f>F10/F7</f>
        <v>9.7335764359961137E-5</v>
      </c>
      <c r="I10" s="186">
        <f t="shared" si="0"/>
        <v>1.194722474977252</v>
      </c>
      <c r="K10" s="19">
        <v>20.405000000000005</v>
      </c>
      <c r="L10" s="140">
        <v>49.841999999999992</v>
      </c>
      <c r="M10" s="247">
        <f>K10/K7</f>
        <v>2.9551427006621194E-4</v>
      </c>
      <c r="N10" s="215">
        <f>L10/L7</f>
        <v>7.319001627208386E-4</v>
      </c>
      <c r="O10" s="209">
        <f t="shared" si="1"/>
        <v>1.4426366086743436</v>
      </c>
      <c r="Q10" s="189">
        <f t="shared" si="2"/>
        <v>18.566878980891723</v>
      </c>
      <c r="R10" s="190">
        <f t="shared" si="3"/>
        <v>20.664179104477608</v>
      </c>
      <c r="S10" s="182">
        <f t="shared" si="4"/>
        <v>0.11295921763395675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333895.05000000057</v>
      </c>
      <c r="F11" s="145">
        <v>353264.54000000021</v>
      </c>
      <c r="G11" s="243">
        <f>E11/E15</f>
        <v>0.56855876542964368</v>
      </c>
      <c r="H11" s="244">
        <f>F11/F15</f>
        <v>0.58772947562197686</v>
      </c>
      <c r="I11" s="164">
        <f t="shared" si="0"/>
        <v>5.8010713246571366E-2</v>
      </c>
      <c r="J11" s="1"/>
      <c r="K11" s="17">
        <v>129886.70999999993</v>
      </c>
      <c r="L11" s="145">
        <v>137750.51400000017</v>
      </c>
      <c r="M11" s="243">
        <f>K11/K15</f>
        <v>0.65290757654318765</v>
      </c>
      <c r="N11" s="244">
        <f>L11/L15</f>
        <v>0.66917919238325263</v>
      </c>
      <c r="O11" s="164">
        <f t="shared" si="1"/>
        <v>6.0543561385150498E-2</v>
      </c>
      <c r="Q11" s="191">
        <f t="shared" si="2"/>
        <v>3.8900459890016252</v>
      </c>
      <c r="R11" s="192">
        <f t="shared" si="3"/>
        <v>3.8993586506021827</v>
      </c>
      <c r="S11" s="57">
        <f t="shared" si="4"/>
        <v>2.3939721090411887E-3</v>
      </c>
    </row>
    <row r="12" spans="1:19" s="3" customFormat="1" ht="24" customHeight="1" x14ac:dyDescent="0.25">
      <c r="A12" s="46"/>
      <c r="B12" s="3" t="s">
        <v>33</v>
      </c>
      <c r="E12" s="31">
        <v>327038.76000000059</v>
      </c>
      <c r="F12" s="141">
        <v>346767.68000000023</v>
      </c>
      <c r="G12" s="247">
        <f>E12/E11</f>
        <v>0.97946573331949671</v>
      </c>
      <c r="H12" s="215">
        <f>F12/F11</f>
        <v>0.98160907969987599</v>
      </c>
      <c r="I12" s="206">
        <f t="shared" si="0"/>
        <v>6.0325938124274926E-2</v>
      </c>
      <c r="K12" s="31">
        <v>128189.66599999994</v>
      </c>
      <c r="L12" s="141">
        <v>135906.00500000015</v>
      </c>
      <c r="M12" s="247">
        <f>K12/K11</f>
        <v>0.98693442924222197</v>
      </c>
      <c r="N12" s="215">
        <f>L12/L11</f>
        <v>0.98660978499143737</v>
      </c>
      <c r="O12" s="206">
        <f t="shared" si="1"/>
        <v>6.0194703994315847E-2</v>
      </c>
      <c r="Q12" s="189">
        <f t="shared" si="2"/>
        <v>3.9197086608327316</v>
      </c>
      <c r="R12" s="190">
        <f t="shared" si="3"/>
        <v>3.9192235274060163</v>
      </c>
      <c r="S12" s="182">
        <f t="shared" si="4"/>
        <v>-1.2376772579119065E-4</v>
      </c>
    </row>
    <row r="13" spans="1:19" ht="24" customHeight="1" x14ac:dyDescent="0.25">
      <c r="A13" s="8"/>
      <c r="B13" s="3" t="s">
        <v>37</v>
      </c>
      <c r="D13" s="3"/>
      <c r="E13" s="19">
        <v>6831.3600000000015</v>
      </c>
      <c r="F13" s="140">
        <v>6394.92</v>
      </c>
      <c r="G13" s="247">
        <f>E13/E11</f>
        <v>2.0459602500845671E-2</v>
      </c>
      <c r="H13" s="215">
        <f>F13/F11</f>
        <v>1.8102354682980625E-2</v>
      </c>
      <c r="I13" s="182">
        <f t="shared" si="0"/>
        <v>-6.3887717818999629E-2</v>
      </c>
      <c r="K13" s="19">
        <v>1666.3670000000004</v>
      </c>
      <c r="L13" s="140">
        <v>1806.9260000000002</v>
      </c>
      <c r="M13" s="247">
        <f>K13/K11</f>
        <v>1.2829388010520871E-2</v>
      </c>
      <c r="N13" s="215">
        <f>L13/L11</f>
        <v>1.3117381180878919E-2</v>
      </c>
      <c r="O13" s="182">
        <f t="shared" si="1"/>
        <v>8.4350566231808297E-2</v>
      </c>
      <c r="Q13" s="189">
        <f t="shared" si="2"/>
        <v>2.4392902730934982</v>
      </c>
      <c r="R13" s="190">
        <f t="shared" si="3"/>
        <v>2.8255646669543957</v>
      </c>
      <c r="S13" s="182">
        <f t="shared" si="4"/>
        <v>0.15835523886668307</v>
      </c>
    </row>
    <row r="14" spans="1:19" ht="24" customHeight="1" thickBot="1" x14ac:dyDescent="0.3">
      <c r="A14" s="8"/>
      <c r="B14" t="s">
        <v>36</v>
      </c>
      <c r="E14" s="19">
        <v>24.929999999999996</v>
      </c>
      <c r="F14" s="140">
        <v>101.94</v>
      </c>
      <c r="G14" s="247">
        <f>E14/E11</f>
        <v>7.4664179657649775E-5</v>
      </c>
      <c r="H14" s="215">
        <f>F14/F11</f>
        <v>2.8856561714345837E-4</v>
      </c>
      <c r="I14" s="182">
        <f t="shared" si="0"/>
        <v>3.0890493381468116</v>
      </c>
      <c r="K14" s="19">
        <v>30.676999999999996</v>
      </c>
      <c r="L14" s="140">
        <v>37.583000000000006</v>
      </c>
      <c r="M14" s="247">
        <f>K14/K11</f>
        <v>2.3618274725720599E-4</v>
      </c>
      <c r="N14" s="215">
        <f>L14/L11</f>
        <v>2.7283382768357553E-4</v>
      </c>
      <c r="O14" s="182">
        <f t="shared" si="1"/>
        <v>0.2251197965902797</v>
      </c>
      <c r="Q14" s="189">
        <f t="shared" ref="Q14" si="5">(K14/E14)*10</f>
        <v>12.305254713196952</v>
      </c>
      <c r="R14" s="190">
        <f t="shared" ref="R14" si="6">(L14/F14)*10</f>
        <v>3.6867765352167945</v>
      </c>
      <c r="S14" s="182">
        <f t="shared" ref="S14" si="7">(R14-Q14)/Q14</f>
        <v>-0.70039006740243615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587265.68000000063</v>
      </c>
      <c r="F15" s="145">
        <v>601066.56999999995</v>
      </c>
      <c r="G15" s="243">
        <f>G7+G11</f>
        <v>0.99999999999999989</v>
      </c>
      <c r="H15" s="244">
        <f>H7+H11</f>
        <v>1</v>
      </c>
      <c r="I15" s="164">
        <f t="shared" si="0"/>
        <v>2.3500249495252815E-2</v>
      </c>
      <c r="J15" s="1"/>
      <c r="K15" s="17">
        <v>198935.82899999991</v>
      </c>
      <c r="L15" s="145">
        <v>205849.96600000025</v>
      </c>
      <c r="M15" s="243">
        <f>M7+M11</f>
        <v>1</v>
      </c>
      <c r="N15" s="244">
        <f>N7+N11</f>
        <v>1</v>
      </c>
      <c r="O15" s="164">
        <f t="shared" si="1"/>
        <v>3.4755614585647819E-2</v>
      </c>
      <c r="Q15" s="191">
        <f t="shared" si="2"/>
        <v>3.3874928465085801</v>
      </c>
      <c r="R15" s="192">
        <f t="shared" si="3"/>
        <v>3.4247448830834202</v>
      </c>
      <c r="S15" s="57">
        <f t="shared" si="4"/>
        <v>1.099693438858034E-2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558508.73000000068</v>
      </c>
      <c r="F16" s="181">
        <f t="shared" ref="F16:F17" si="8">F8+F12</f>
        <v>579959.34000000008</v>
      </c>
      <c r="G16" s="245">
        <f>E16/E15</f>
        <v>0.95103246966517796</v>
      </c>
      <c r="H16" s="246">
        <f>F16/F15</f>
        <v>0.96488370664167888</v>
      </c>
      <c r="I16" s="207">
        <f t="shared" si="0"/>
        <v>3.8406937703550983E-2</v>
      </c>
      <c r="J16" s="3"/>
      <c r="K16" s="180">
        <f t="shared" ref="K16:L18" si="9">K8+K12</f>
        <v>194257.54699999993</v>
      </c>
      <c r="L16" s="181">
        <f t="shared" si="9"/>
        <v>201637.31000000023</v>
      </c>
      <c r="M16" s="250">
        <f>K16/K15</f>
        <v>0.9764834619107251</v>
      </c>
      <c r="N16" s="246">
        <f>L16/L15</f>
        <v>0.97953530874034722</v>
      </c>
      <c r="O16" s="207">
        <f t="shared" si="1"/>
        <v>3.7989581944017338E-2</v>
      </c>
      <c r="P16" s="3"/>
      <c r="Q16" s="189">
        <f t="shared" si="2"/>
        <v>3.4781470112382968</v>
      </c>
      <c r="R16" s="190">
        <f t="shared" si="3"/>
        <v>3.4767490769266725</v>
      </c>
      <c r="S16" s="182">
        <f t="shared" si="4"/>
        <v>-4.0191927112554312E-4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28721.029999999995</v>
      </c>
      <c r="F17" s="140">
        <f t="shared" si="8"/>
        <v>20981.170000000006</v>
      </c>
      <c r="G17" s="248">
        <f>E17/E15</f>
        <v>4.8906365514157009E-2</v>
      </c>
      <c r="H17" s="215">
        <f>F17/F15</f>
        <v>3.4906566172861697E-2</v>
      </c>
      <c r="I17" s="182">
        <f t="shared" si="0"/>
        <v>-0.26948406794603086</v>
      </c>
      <c r="K17" s="19">
        <f t="shared" si="9"/>
        <v>4627.2000000000016</v>
      </c>
      <c r="L17" s="140">
        <f t="shared" si="9"/>
        <v>4125.2310000000007</v>
      </c>
      <c r="M17" s="247">
        <f>K17/K15</f>
        <v>2.3259761819978662E-2</v>
      </c>
      <c r="N17" s="215">
        <f>L17/L15</f>
        <v>2.0039988736262389E-2</v>
      </c>
      <c r="O17" s="182">
        <f t="shared" si="1"/>
        <v>-0.1084822354771786</v>
      </c>
      <c r="Q17" s="189">
        <f t="shared" si="2"/>
        <v>1.6110842821444782</v>
      </c>
      <c r="R17" s="190">
        <f t="shared" si="3"/>
        <v>1.9661587032563004</v>
      </c>
      <c r="S17" s="182">
        <f t="shared" si="4"/>
        <v>0.22039469011465407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35.919999999999995</v>
      </c>
      <c r="F18" s="142">
        <f>F10+F14</f>
        <v>126.06</v>
      </c>
      <c r="G18" s="249">
        <f>E18/E15</f>
        <v>6.1164820665154403E-5</v>
      </c>
      <c r="H18" s="221">
        <f>F18/F15</f>
        <v>2.0972718545967382E-4</v>
      </c>
      <c r="I18" s="208">
        <f t="shared" si="0"/>
        <v>2.5094654788418715</v>
      </c>
      <c r="K18" s="21">
        <f t="shared" si="9"/>
        <v>51.082000000000001</v>
      </c>
      <c r="L18" s="142">
        <f t="shared" si="9"/>
        <v>87.424999999999997</v>
      </c>
      <c r="M18" s="249">
        <f>K18/K15</f>
        <v>2.5677626929636706E-4</v>
      </c>
      <c r="N18" s="221">
        <f>L18/L15</f>
        <v>4.2470252339026326E-4</v>
      </c>
      <c r="O18" s="208">
        <f t="shared" si="1"/>
        <v>0.71146392075486464</v>
      </c>
      <c r="Q18" s="193">
        <f t="shared" si="2"/>
        <v>14.221046770601337</v>
      </c>
      <c r="R18" s="194">
        <f t="shared" si="3"/>
        <v>6.9351895922576547</v>
      </c>
      <c r="S18" s="186">
        <f t="shared" si="4"/>
        <v>-0.51232917631671637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5" id="{8D12332F-A88D-40F4-9CCE-3C8667CCA5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6" id="{6CDF3AB7-BB12-47E0-BDEC-FB449DC6AE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" id="{AD1E6BEC-24CB-46F6-8CB3-62C1BE62684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lha11">
    <pageSetUpPr fitToPage="1"/>
  </sheetPr>
  <dimension ref="A1:P96"/>
  <sheetViews>
    <sheetView showGridLines="0" topLeftCell="A82" workbookViewId="0">
      <selection activeCell="H96" sqref="H96:I96"/>
    </sheetView>
  </sheetViews>
  <sheetFormatPr defaultRowHeight="15" x14ac:dyDescent="0.25"/>
  <cols>
    <col min="1" max="1" width="32.1406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144</v>
      </c>
    </row>
    <row r="3" spans="1:16" ht="8.25" customHeight="1" thickBot="1" x14ac:dyDescent="0.3"/>
    <row r="4" spans="1:16" x14ac:dyDescent="0.25">
      <c r="A4" s="357" t="s">
        <v>3</v>
      </c>
      <c r="B4" s="351" t="s">
        <v>1</v>
      </c>
      <c r="C4" s="344"/>
      <c r="D4" s="351" t="s">
        <v>104</v>
      </c>
      <c r="E4" s="344"/>
      <c r="F4" s="130" t="s">
        <v>0</v>
      </c>
      <c r="H4" s="360" t="s">
        <v>19</v>
      </c>
      <c r="I4" s="361"/>
      <c r="J4" s="351" t="s">
        <v>104</v>
      </c>
      <c r="K4" s="349"/>
      <c r="L4" s="130" t="s">
        <v>0</v>
      </c>
      <c r="N4" s="343" t="s">
        <v>22</v>
      </c>
      <c r="O4" s="344"/>
      <c r="P4" s="130" t="s">
        <v>0</v>
      </c>
    </row>
    <row r="5" spans="1:16" x14ac:dyDescent="0.25">
      <c r="A5" s="358"/>
      <c r="B5" s="352" t="s">
        <v>154</v>
      </c>
      <c r="C5" s="346"/>
      <c r="D5" s="352" t="str">
        <f>B5</f>
        <v>jan-out</v>
      </c>
      <c r="E5" s="346"/>
      <c r="F5" s="131" t="s">
        <v>151</v>
      </c>
      <c r="H5" s="341" t="str">
        <f>B5</f>
        <v>jan-out</v>
      </c>
      <c r="I5" s="346"/>
      <c r="J5" s="352" t="str">
        <f>B5</f>
        <v>jan-out</v>
      </c>
      <c r="K5" s="342"/>
      <c r="L5" s="131" t="str">
        <f>F5</f>
        <v>2023/2022</v>
      </c>
      <c r="N5" s="341" t="str">
        <f>B5</f>
        <v>jan-out</v>
      </c>
      <c r="O5" s="342"/>
      <c r="P5" s="131" t="str">
        <f>L5</f>
        <v>2023/2022</v>
      </c>
    </row>
    <row r="6" spans="1:16" ht="19.5" customHeight="1" thickBot="1" x14ac:dyDescent="0.3">
      <c r="A6" s="359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159</v>
      </c>
      <c r="B7" s="39">
        <v>84845.06</v>
      </c>
      <c r="C7" s="147">
        <v>78218.669999999984</v>
      </c>
      <c r="D7" s="247">
        <f>B7/$B$33</f>
        <v>0.14447474608085395</v>
      </c>
      <c r="E7" s="246">
        <f>C7/$C$33</f>
        <v>0.13013312319132964</v>
      </c>
      <c r="F7" s="52">
        <f>(C7-B7)/B7</f>
        <v>-7.8099891732058585E-2</v>
      </c>
      <c r="H7" s="39">
        <v>29585.541000000008</v>
      </c>
      <c r="I7" s="147">
        <v>28622.468999999994</v>
      </c>
      <c r="J7" s="247">
        <f>H7/$H$33</f>
        <v>0.14871901732693926</v>
      </c>
      <c r="K7" s="246">
        <f>I7/$I$33</f>
        <v>0.13904529379421912</v>
      </c>
      <c r="L7" s="52">
        <f t="shared" ref="L7:L33" si="0">(I7-H7)/H7</f>
        <v>-3.2552117265660763E-2</v>
      </c>
      <c r="N7" s="27">
        <f t="shared" ref="N7:N33" si="1">(H7/B7)*10</f>
        <v>3.4870080827333978</v>
      </c>
      <c r="O7" s="151">
        <f t="shared" ref="O7:O33" si="2">(I7/C7)*10</f>
        <v>3.6592886327522574</v>
      </c>
      <c r="P7" s="61">
        <f>(O7-N7)/N7</f>
        <v>4.9406409716094543E-2</v>
      </c>
    </row>
    <row r="8" spans="1:16" ht="20.100000000000001" customHeight="1" x14ac:dyDescent="0.25">
      <c r="A8" s="8" t="s">
        <v>161</v>
      </c>
      <c r="B8" s="19">
        <v>56581.260000000009</v>
      </c>
      <c r="C8" s="140">
        <v>66514.640000000014</v>
      </c>
      <c r="D8" s="247">
        <f t="shared" ref="D8:D32" si="3">B8/$B$33</f>
        <v>9.6346954925069048E-2</v>
      </c>
      <c r="E8" s="215">
        <f t="shared" ref="E8:E32" si="4">C8/$C$33</f>
        <v>0.11066102045901503</v>
      </c>
      <c r="F8" s="52">
        <f t="shared" ref="F8:F33" si="5">(C8-B8)/B8</f>
        <v>0.17555954038492608</v>
      </c>
      <c r="H8" s="19">
        <v>24389.309999999994</v>
      </c>
      <c r="I8" s="140">
        <v>28115.225000000013</v>
      </c>
      <c r="J8" s="247">
        <f t="shared" ref="J8:J32" si="6">H8/$H$33</f>
        <v>0.12259888086826234</v>
      </c>
      <c r="K8" s="215">
        <f t="shared" ref="K8:K32" si="7">I8/$I$33</f>
        <v>0.13658114959319467</v>
      </c>
      <c r="L8" s="52">
        <f t="shared" si="0"/>
        <v>0.15276836450067754</v>
      </c>
      <c r="N8" s="27">
        <f t="shared" si="1"/>
        <v>4.3104925553089473</v>
      </c>
      <c r="O8" s="152">
        <f t="shared" si="2"/>
        <v>4.2269228248096971</v>
      </c>
      <c r="P8" s="52">
        <f t="shared" ref="P8:P71" si="8">(O8-N8)/N8</f>
        <v>-1.9387513010856016E-2</v>
      </c>
    </row>
    <row r="9" spans="1:16" ht="20.100000000000001" customHeight="1" x14ac:dyDescent="0.25">
      <c r="A9" s="8" t="s">
        <v>162</v>
      </c>
      <c r="B9" s="19">
        <v>54916.92</v>
      </c>
      <c r="C9" s="140">
        <v>49857.649999999994</v>
      </c>
      <c r="D9" s="247">
        <f t="shared" si="3"/>
        <v>9.3512905436599014E-2</v>
      </c>
      <c r="E9" s="215">
        <f t="shared" si="4"/>
        <v>8.2948632461792016E-2</v>
      </c>
      <c r="F9" s="52">
        <f t="shared" si="5"/>
        <v>-9.2125887613507901E-2</v>
      </c>
      <c r="H9" s="19">
        <v>22314.66</v>
      </c>
      <c r="I9" s="140">
        <v>20757.369999999995</v>
      </c>
      <c r="J9" s="247">
        <f t="shared" si="6"/>
        <v>0.11217014105588799</v>
      </c>
      <c r="K9" s="215">
        <f t="shared" si="7"/>
        <v>0.10083737395419347</v>
      </c>
      <c r="L9" s="52">
        <f t="shared" si="0"/>
        <v>-6.9787753880184794E-2</v>
      </c>
      <c r="N9" s="27">
        <f t="shared" si="1"/>
        <v>4.0633487821239793</v>
      </c>
      <c r="O9" s="152">
        <f t="shared" si="2"/>
        <v>4.1633269919460698</v>
      </c>
      <c r="P9" s="52">
        <f t="shared" si="8"/>
        <v>2.4604880157452356E-2</v>
      </c>
    </row>
    <row r="10" spans="1:16" ht="20.100000000000001" customHeight="1" x14ac:dyDescent="0.25">
      <c r="A10" s="8" t="s">
        <v>163</v>
      </c>
      <c r="B10" s="19">
        <v>63081.189999999995</v>
      </c>
      <c r="C10" s="140">
        <v>59586.400000000009</v>
      </c>
      <c r="D10" s="247">
        <f t="shared" si="3"/>
        <v>0.10741508000263188</v>
      </c>
      <c r="E10" s="215">
        <f t="shared" si="4"/>
        <v>9.9134443627433802E-2</v>
      </c>
      <c r="F10" s="52">
        <f t="shared" si="5"/>
        <v>-5.5401459611018541E-2</v>
      </c>
      <c r="H10" s="19">
        <v>16105.343999999999</v>
      </c>
      <c r="I10" s="140">
        <v>15344.689000000002</v>
      </c>
      <c r="J10" s="247">
        <f t="shared" si="6"/>
        <v>8.0957483028358909E-2</v>
      </c>
      <c r="K10" s="215">
        <f t="shared" si="7"/>
        <v>7.4543072793123583E-2</v>
      </c>
      <c r="L10" s="52">
        <f t="shared" si="0"/>
        <v>-4.7229975342345812E-2</v>
      </c>
      <c r="N10" s="27">
        <f t="shared" si="1"/>
        <v>2.5531135351124479</v>
      </c>
      <c r="O10" s="152">
        <f t="shared" si="2"/>
        <v>2.57519987782447</v>
      </c>
      <c r="P10" s="52">
        <f t="shared" si="8"/>
        <v>8.6507483542244377E-3</v>
      </c>
    </row>
    <row r="11" spans="1:16" ht="20.100000000000001" customHeight="1" x14ac:dyDescent="0.25">
      <c r="A11" s="8" t="s">
        <v>160</v>
      </c>
      <c r="B11" s="19">
        <v>38547.770000000011</v>
      </c>
      <c r="C11" s="140">
        <v>41151.440000000017</v>
      </c>
      <c r="D11" s="247">
        <f t="shared" si="3"/>
        <v>6.5639405319922697E-2</v>
      </c>
      <c r="E11" s="215">
        <f t="shared" si="4"/>
        <v>6.8464030531593209E-2</v>
      </c>
      <c r="F11" s="52">
        <f t="shared" si="5"/>
        <v>6.7543985034672682E-2</v>
      </c>
      <c r="H11" s="19">
        <v>13477.642</v>
      </c>
      <c r="I11" s="140">
        <v>15085.991</v>
      </c>
      <c r="J11" s="247">
        <f t="shared" si="6"/>
        <v>6.7748690961043564E-2</v>
      </c>
      <c r="K11" s="215">
        <f t="shared" si="7"/>
        <v>7.3286341956451964E-2</v>
      </c>
      <c r="L11" s="52">
        <f t="shared" si="0"/>
        <v>0.11933459873767238</v>
      </c>
      <c r="N11" s="27">
        <f t="shared" si="1"/>
        <v>3.4963480377723526</v>
      </c>
      <c r="O11" s="152">
        <f t="shared" si="2"/>
        <v>3.6659691617109855</v>
      </c>
      <c r="P11" s="52">
        <f t="shared" si="8"/>
        <v>4.8513798428003345E-2</v>
      </c>
    </row>
    <row r="12" spans="1:16" ht="20.100000000000001" customHeight="1" x14ac:dyDescent="0.25">
      <c r="A12" s="8" t="s">
        <v>168</v>
      </c>
      <c r="B12" s="19">
        <v>24550.7</v>
      </c>
      <c r="C12" s="140">
        <v>24591.580000000009</v>
      </c>
      <c r="D12" s="247">
        <f t="shared" si="3"/>
        <v>4.1805099184410041E-2</v>
      </c>
      <c r="E12" s="215">
        <f t="shared" si="4"/>
        <v>4.0913238611822986E-2</v>
      </c>
      <c r="F12" s="52">
        <f t="shared" si="5"/>
        <v>1.6651256379658541E-3</v>
      </c>
      <c r="H12" s="19">
        <v>10909.643</v>
      </c>
      <c r="I12" s="140">
        <v>11742.145</v>
      </c>
      <c r="J12" s="247">
        <f t="shared" si="6"/>
        <v>5.4840010745374611E-2</v>
      </c>
      <c r="K12" s="215">
        <f t="shared" si="7"/>
        <v>5.7042248916378296E-2</v>
      </c>
      <c r="L12" s="52">
        <f t="shared" si="0"/>
        <v>7.6308821471060093E-2</v>
      </c>
      <c r="N12" s="27">
        <f t="shared" si="1"/>
        <v>4.4437197310056327</v>
      </c>
      <c r="O12" s="152">
        <f t="shared" si="2"/>
        <v>4.7748639981652241</v>
      </c>
      <c r="P12" s="52">
        <f t="shared" si="8"/>
        <v>7.4519611317757903E-2</v>
      </c>
    </row>
    <row r="13" spans="1:16" ht="20.100000000000001" customHeight="1" x14ac:dyDescent="0.25">
      <c r="A13" s="8" t="s">
        <v>158</v>
      </c>
      <c r="B13" s="19">
        <v>54125.639999999985</v>
      </c>
      <c r="C13" s="140">
        <v>42722.150000000009</v>
      </c>
      <c r="D13" s="247">
        <f t="shared" si="3"/>
        <v>9.216550846288174E-2</v>
      </c>
      <c r="E13" s="215">
        <f t="shared" si="4"/>
        <v>7.1077235255322876E-2</v>
      </c>
      <c r="F13" s="52">
        <f t="shared" si="5"/>
        <v>-0.21068554570440146</v>
      </c>
      <c r="H13" s="19">
        <v>11675.880999999998</v>
      </c>
      <c r="I13" s="140">
        <v>10552.563999999998</v>
      </c>
      <c r="J13" s="247">
        <f t="shared" si="6"/>
        <v>5.8691694998792822E-2</v>
      </c>
      <c r="K13" s="215">
        <f t="shared" si="7"/>
        <v>5.1263374996136785E-2</v>
      </c>
      <c r="L13" s="52">
        <f t="shared" si="0"/>
        <v>-9.6208328947511482E-2</v>
      </c>
      <c r="N13" s="27">
        <f t="shared" si="1"/>
        <v>2.1571811437241206</v>
      </c>
      <c r="O13" s="152">
        <f t="shared" si="2"/>
        <v>2.4700451639255041</v>
      </c>
      <c r="P13" s="52">
        <f t="shared" si="8"/>
        <v>0.14503372658879282</v>
      </c>
    </row>
    <row r="14" spans="1:16" ht="20.100000000000001" customHeight="1" x14ac:dyDescent="0.25">
      <c r="A14" s="8" t="s">
        <v>167</v>
      </c>
      <c r="B14" s="19">
        <v>34085.300000000003</v>
      </c>
      <c r="C14" s="140">
        <v>40987.58</v>
      </c>
      <c r="D14" s="247">
        <f t="shared" si="3"/>
        <v>5.8040681008295965E-2</v>
      </c>
      <c r="E14" s="215">
        <f t="shared" si="4"/>
        <v>6.8191415137261735E-2</v>
      </c>
      <c r="F14" s="52">
        <f t="shared" si="5"/>
        <v>0.2025001980325829</v>
      </c>
      <c r="H14" s="19">
        <v>8187.4980000000005</v>
      </c>
      <c r="I14" s="140">
        <v>9479.4379999999983</v>
      </c>
      <c r="J14" s="247">
        <f t="shared" si="6"/>
        <v>4.1156477649885809E-2</v>
      </c>
      <c r="K14" s="215">
        <f t="shared" si="7"/>
        <v>4.6050228640795624E-2</v>
      </c>
      <c r="L14" s="52">
        <f t="shared" si="0"/>
        <v>0.15779423701843931</v>
      </c>
      <c r="N14" s="27">
        <f t="shared" si="1"/>
        <v>2.4020612991524204</v>
      </c>
      <c r="O14" s="152">
        <f t="shared" si="2"/>
        <v>2.3127586454238083</v>
      </c>
      <c r="P14" s="52">
        <f t="shared" si="8"/>
        <v>-3.7177508234333162E-2</v>
      </c>
    </row>
    <row r="15" spans="1:16" ht="20.100000000000001" customHeight="1" x14ac:dyDescent="0.25">
      <c r="A15" s="8" t="s">
        <v>171</v>
      </c>
      <c r="B15" s="19">
        <v>18186.260000000006</v>
      </c>
      <c r="C15" s="140">
        <v>23455.79</v>
      </c>
      <c r="D15" s="247">
        <f t="shared" si="3"/>
        <v>3.0967687401722524E-2</v>
      </c>
      <c r="E15" s="215">
        <f t="shared" si="4"/>
        <v>3.9023614306149139E-2</v>
      </c>
      <c r="F15" s="52">
        <f t="shared" si="5"/>
        <v>0.28975336325335688</v>
      </c>
      <c r="H15" s="19">
        <v>5655.1330000000034</v>
      </c>
      <c r="I15" s="140">
        <v>5919.224000000002</v>
      </c>
      <c r="J15" s="247">
        <f t="shared" si="6"/>
        <v>2.842692052219516E-2</v>
      </c>
      <c r="K15" s="215">
        <f t="shared" si="7"/>
        <v>2.8755039969256088E-2</v>
      </c>
      <c r="L15" s="52">
        <f t="shared" si="0"/>
        <v>4.6699343764328508E-2</v>
      </c>
      <c r="N15" s="27">
        <f t="shared" si="1"/>
        <v>3.1095634836409474</v>
      </c>
      <c r="O15" s="152">
        <f t="shared" si="2"/>
        <v>2.523566249527303</v>
      </c>
      <c r="P15" s="52">
        <f t="shared" si="8"/>
        <v>-0.18844999859192707</v>
      </c>
    </row>
    <row r="16" spans="1:16" ht="20.100000000000001" customHeight="1" x14ac:dyDescent="0.25">
      <c r="A16" s="8" t="s">
        <v>174</v>
      </c>
      <c r="B16" s="19">
        <v>9792.6799999999985</v>
      </c>
      <c r="C16" s="140">
        <v>29142.92</v>
      </c>
      <c r="D16" s="247">
        <f t="shared" si="3"/>
        <v>1.6675042205769628E-2</v>
      </c>
      <c r="E16" s="215">
        <f t="shared" si="4"/>
        <v>4.8485344976014866E-2</v>
      </c>
      <c r="F16" s="52">
        <f t="shared" si="5"/>
        <v>1.9759902294366813</v>
      </c>
      <c r="H16" s="19">
        <v>2162.2350000000001</v>
      </c>
      <c r="I16" s="140">
        <v>5568.4110000000001</v>
      </c>
      <c r="J16" s="247">
        <f t="shared" si="6"/>
        <v>1.0869007412435502E-2</v>
      </c>
      <c r="K16" s="215">
        <f t="shared" si="7"/>
        <v>2.7050823025154175E-2</v>
      </c>
      <c r="L16" s="52">
        <f t="shared" si="0"/>
        <v>1.5753033319690042</v>
      </c>
      <c r="N16" s="27">
        <f t="shared" si="1"/>
        <v>2.2080114942998246</v>
      </c>
      <c r="O16" s="152">
        <f t="shared" si="2"/>
        <v>1.9107251435340042</v>
      </c>
      <c r="P16" s="52">
        <f t="shared" si="8"/>
        <v>-0.13463985651039007</v>
      </c>
    </row>
    <row r="17" spans="1:16" ht="20.100000000000001" customHeight="1" x14ac:dyDescent="0.25">
      <c r="A17" s="8" t="s">
        <v>165</v>
      </c>
      <c r="B17" s="19">
        <v>12673.390000000007</v>
      </c>
      <c r="C17" s="140">
        <v>9021.4599999999991</v>
      </c>
      <c r="D17" s="247">
        <f t="shared" si="3"/>
        <v>2.1580334815410992E-2</v>
      </c>
      <c r="E17" s="215">
        <f t="shared" si="4"/>
        <v>1.5009086264770967E-2</v>
      </c>
      <c r="F17" s="52">
        <f t="shared" si="5"/>
        <v>-0.28815731228976665</v>
      </c>
      <c r="H17" s="19">
        <v>5858.4770000000008</v>
      </c>
      <c r="I17" s="140">
        <v>4795.195999999999</v>
      </c>
      <c r="J17" s="247">
        <f t="shared" si="6"/>
        <v>2.9449079280736323E-2</v>
      </c>
      <c r="K17" s="215">
        <f t="shared" si="7"/>
        <v>2.3294616429521308E-2</v>
      </c>
      <c r="L17" s="52">
        <f t="shared" si="0"/>
        <v>-0.18149443959582015</v>
      </c>
      <c r="N17" s="27">
        <f t="shared" si="1"/>
        <v>4.622659761910584</v>
      </c>
      <c r="O17" s="152">
        <f t="shared" si="2"/>
        <v>5.3153214668135753</v>
      </c>
      <c r="P17" s="52">
        <f t="shared" si="8"/>
        <v>0.14984051186512337</v>
      </c>
    </row>
    <row r="18" spans="1:16" ht="20.100000000000001" customHeight="1" x14ac:dyDescent="0.25">
      <c r="A18" s="8" t="s">
        <v>169</v>
      </c>
      <c r="B18" s="19">
        <v>10921.99</v>
      </c>
      <c r="C18" s="140">
        <v>11127.370000000006</v>
      </c>
      <c r="D18" s="247">
        <f t="shared" si="3"/>
        <v>1.8598038965941283E-2</v>
      </c>
      <c r="E18" s="215">
        <f t="shared" si="4"/>
        <v>1.8512708168081954E-2</v>
      </c>
      <c r="F18" s="52">
        <f t="shared" si="5"/>
        <v>1.8804265523041725E-2</v>
      </c>
      <c r="H18" s="19">
        <v>3751.9749999999999</v>
      </c>
      <c r="I18" s="140">
        <v>3864.8740000000012</v>
      </c>
      <c r="J18" s="247">
        <f t="shared" si="6"/>
        <v>1.8860227535985999E-2</v>
      </c>
      <c r="K18" s="215">
        <f t="shared" si="7"/>
        <v>1.8775198631803536E-2</v>
      </c>
      <c r="L18" s="52">
        <f t="shared" si="0"/>
        <v>3.0090552309117533E-2</v>
      </c>
      <c r="N18" s="27">
        <f t="shared" si="1"/>
        <v>3.4352485215606317</v>
      </c>
      <c r="O18" s="152">
        <f t="shared" si="2"/>
        <v>3.4733041140898511</v>
      </c>
      <c r="P18" s="52">
        <f t="shared" si="8"/>
        <v>1.1077973628507896E-2</v>
      </c>
    </row>
    <row r="19" spans="1:16" ht="20.100000000000001" customHeight="1" x14ac:dyDescent="0.25">
      <c r="A19" s="8" t="s">
        <v>166</v>
      </c>
      <c r="B19" s="19">
        <v>14706.749999999998</v>
      </c>
      <c r="C19" s="140">
        <v>10497.6</v>
      </c>
      <c r="D19" s="247">
        <f t="shared" si="3"/>
        <v>2.5042754073420402E-2</v>
      </c>
      <c r="E19" s="215">
        <f t="shared" si="4"/>
        <v>1.7464954006675162E-2</v>
      </c>
      <c r="F19" s="52">
        <f t="shared" si="5"/>
        <v>-0.28620531388648057</v>
      </c>
      <c r="H19" s="19">
        <v>5291.4429999999975</v>
      </c>
      <c r="I19" s="140">
        <v>3733.2999999999993</v>
      </c>
      <c r="J19" s="247">
        <f t="shared" si="6"/>
        <v>2.6598743054977798E-2</v>
      </c>
      <c r="K19" s="215">
        <f t="shared" si="7"/>
        <v>1.8136024370293082E-2</v>
      </c>
      <c r="L19" s="52">
        <f t="shared" si="0"/>
        <v>-0.29446466682150768</v>
      </c>
      <c r="N19" s="27">
        <f t="shared" si="1"/>
        <v>3.5979689598313684</v>
      </c>
      <c r="O19" s="152">
        <f t="shared" si="2"/>
        <v>3.5563366864807184</v>
      </c>
      <c r="P19" s="52">
        <f t="shared" si="8"/>
        <v>-1.1571048504154201E-2</v>
      </c>
    </row>
    <row r="20" spans="1:16" ht="20.100000000000001" customHeight="1" x14ac:dyDescent="0.25">
      <c r="A20" s="8" t="s">
        <v>164</v>
      </c>
      <c r="B20" s="19">
        <v>10717.529999999999</v>
      </c>
      <c r="C20" s="140">
        <v>9606.9399999999987</v>
      </c>
      <c r="D20" s="247">
        <f t="shared" si="3"/>
        <v>1.8249883085284333E-2</v>
      </c>
      <c r="E20" s="215">
        <f t="shared" si="4"/>
        <v>1.5983154744407087E-2</v>
      </c>
      <c r="F20" s="52">
        <f t="shared" si="5"/>
        <v>-0.10362368941351228</v>
      </c>
      <c r="H20" s="19">
        <v>3595.0389999999998</v>
      </c>
      <c r="I20" s="140">
        <v>3437.7690000000011</v>
      </c>
      <c r="J20" s="247">
        <f t="shared" si="6"/>
        <v>1.8071350033180809E-2</v>
      </c>
      <c r="K20" s="215">
        <f t="shared" si="7"/>
        <v>1.6700362243440951E-2</v>
      </c>
      <c r="L20" s="52">
        <f t="shared" si="0"/>
        <v>-4.3746396075257772E-2</v>
      </c>
      <c r="N20" s="27">
        <f t="shared" si="1"/>
        <v>3.3543540349315561</v>
      </c>
      <c r="O20" s="152">
        <f t="shared" si="2"/>
        <v>3.578422473753351</v>
      </c>
      <c r="P20" s="52">
        <f t="shared" si="8"/>
        <v>6.6799281318665832E-2</v>
      </c>
    </row>
    <row r="21" spans="1:16" ht="20.100000000000001" customHeight="1" x14ac:dyDescent="0.25">
      <c r="A21" s="8" t="s">
        <v>172</v>
      </c>
      <c r="B21" s="19">
        <v>6931.8500000000013</v>
      </c>
      <c r="C21" s="140">
        <v>7462.9800000000005</v>
      </c>
      <c r="D21" s="247">
        <f t="shared" si="3"/>
        <v>1.1803601395538734E-2</v>
      </c>
      <c r="E21" s="215">
        <f t="shared" si="4"/>
        <v>1.2416228704916991E-2</v>
      </c>
      <c r="F21" s="52">
        <f t="shared" si="5"/>
        <v>7.6621681080808024E-2</v>
      </c>
      <c r="H21" s="19">
        <v>2711.4649999999992</v>
      </c>
      <c r="I21" s="140">
        <v>3140.753999999999</v>
      </c>
      <c r="J21" s="247">
        <f t="shared" si="6"/>
        <v>1.3629847441910531E-2</v>
      </c>
      <c r="K21" s="215">
        <f t="shared" si="7"/>
        <v>1.5257490982534344E-2</v>
      </c>
      <c r="L21" s="52">
        <f t="shared" si="0"/>
        <v>0.15832363685314024</v>
      </c>
      <c r="N21" s="27">
        <f t="shared" si="1"/>
        <v>3.9116036844421025</v>
      </c>
      <c r="O21" s="152">
        <f t="shared" si="2"/>
        <v>4.2084448839471618</v>
      </c>
      <c r="P21" s="52">
        <f t="shared" si="8"/>
        <v>7.5887340193922695E-2</v>
      </c>
    </row>
    <row r="22" spans="1:16" ht="20.100000000000001" customHeight="1" x14ac:dyDescent="0.25">
      <c r="A22" s="8" t="s">
        <v>175</v>
      </c>
      <c r="B22" s="19">
        <v>10457.269999999999</v>
      </c>
      <c r="C22" s="140">
        <v>10408.57</v>
      </c>
      <c r="D22" s="247">
        <f t="shared" si="3"/>
        <v>1.7806710584551785E-2</v>
      </c>
      <c r="E22" s="215">
        <f t="shared" si="4"/>
        <v>1.7316833973980615E-2</v>
      </c>
      <c r="F22" s="52">
        <f t="shared" si="5"/>
        <v>-4.6570472025680614E-3</v>
      </c>
      <c r="H22" s="19">
        <v>3093.4649999999997</v>
      </c>
      <c r="I22" s="140">
        <v>3025.6459999999997</v>
      </c>
      <c r="J22" s="247">
        <f t="shared" si="6"/>
        <v>1.5550064639185743E-2</v>
      </c>
      <c r="K22" s="215">
        <f t="shared" si="7"/>
        <v>1.4698307018423321E-2</v>
      </c>
      <c r="L22" s="52">
        <f t="shared" si="0"/>
        <v>-2.1923312531417025E-2</v>
      </c>
      <c r="N22" s="27">
        <f t="shared" si="1"/>
        <v>2.9581955902448724</v>
      </c>
      <c r="O22" s="152">
        <f t="shared" si="2"/>
        <v>2.9068796193905602</v>
      </c>
      <c r="P22" s="52">
        <f t="shared" si="8"/>
        <v>-1.7347051365884991E-2</v>
      </c>
    </row>
    <row r="23" spans="1:16" ht="20.100000000000001" customHeight="1" x14ac:dyDescent="0.25">
      <c r="A23" s="8" t="s">
        <v>176</v>
      </c>
      <c r="B23" s="19">
        <v>7700.2800000000025</v>
      </c>
      <c r="C23" s="140">
        <v>7127.18</v>
      </c>
      <c r="D23" s="247">
        <f t="shared" si="3"/>
        <v>1.3112089233615704E-2</v>
      </c>
      <c r="E23" s="215">
        <f t="shared" si="4"/>
        <v>1.1857555145680449E-2</v>
      </c>
      <c r="F23" s="52">
        <f t="shared" si="5"/>
        <v>-7.442586503347956E-2</v>
      </c>
      <c r="H23" s="19">
        <v>3037.5969999999998</v>
      </c>
      <c r="I23" s="140">
        <v>2950.4560000000001</v>
      </c>
      <c r="J23" s="247">
        <f t="shared" si="6"/>
        <v>1.5269230360710949E-2</v>
      </c>
      <c r="K23" s="215">
        <f t="shared" si="7"/>
        <v>1.4333040987725995E-2</v>
      </c>
      <c r="L23" s="52">
        <f t="shared" si="0"/>
        <v>-2.8687478951289334E-2</v>
      </c>
      <c r="N23" s="27">
        <f t="shared" si="1"/>
        <v>3.9447877220049126</v>
      </c>
      <c r="O23" s="152">
        <f t="shared" si="2"/>
        <v>4.1397242668208181</v>
      </c>
      <c r="P23" s="52">
        <f t="shared" si="8"/>
        <v>4.9416231887081184E-2</v>
      </c>
    </row>
    <row r="24" spans="1:16" ht="20.100000000000001" customHeight="1" x14ac:dyDescent="0.25">
      <c r="A24" s="8" t="s">
        <v>173</v>
      </c>
      <c r="B24" s="19">
        <v>1147.8200000000004</v>
      </c>
      <c r="C24" s="140">
        <v>1366.3999999999999</v>
      </c>
      <c r="D24" s="247">
        <f t="shared" si="3"/>
        <v>1.9545157142504916E-3</v>
      </c>
      <c r="E24" s="215">
        <f t="shared" si="4"/>
        <v>2.273292291068524E-3</v>
      </c>
      <c r="F24" s="52">
        <f t="shared" ref="F24:F25" si="9">(C24-B24)/B24</f>
        <v>0.19043055531355038</v>
      </c>
      <c r="H24" s="19">
        <v>2130.4969999999998</v>
      </c>
      <c r="I24" s="140">
        <v>2740.8139999999989</v>
      </c>
      <c r="J24" s="247">
        <f t="shared" si="6"/>
        <v>1.0709468529170787E-2</v>
      </c>
      <c r="K24" s="215">
        <f t="shared" si="7"/>
        <v>1.3314619639043327E-2</v>
      </c>
      <c r="L24" s="52">
        <f t="shared" si="0"/>
        <v>0.28646696052611159</v>
      </c>
      <c r="N24" s="27">
        <f t="shared" si="1"/>
        <v>18.561246536913444</v>
      </c>
      <c r="O24" s="152">
        <f t="shared" si="2"/>
        <v>20.058650468384069</v>
      </c>
      <c r="P24" s="52">
        <f t="shared" ref="P24:P27" si="10">(O24-N24)/N24</f>
        <v>8.067367288574516E-2</v>
      </c>
    </row>
    <row r="25" spans="1:16" ht="20.100000000000001" customHeight="1" x14ac:dyDescent="0.25">
      <c r="A25" s="8" t="s">
        <v>179</v>
      </c>
      <c r="B25" s="19">
        <v>4520.59</v>
      </c>
      <c r="C25" s="140">
        <v>5356.5800000000017</v>
      </c>
      <c r="D25" s="247">
        <f t="shared" si="3"/>
        <v>7.6976914435047551E-3</v>
      </c>
      <c r="E25" s="215">
        <f t="shared" si="4"/>
        <v>8.9117915840836066E-3</v>
      </c>
      <c r="F25" s="52">
        <f t="shared" si="9"/>
        <v>0.18492940080830192</v>
      </c>
      <c r="H25" s="19">
        <v>2113.8240000000001</v>
      </c>
      <c r="I25" s="140">
        <v>2733.0120000000002</v>
      </c>
      <c r="J25" s="247">
        <f t="shared" si="6"/>
        <v>1.0625657583280292E-2</v>
      </c>
      <c r="K25" s="215">
        <f t="shared" si="7"/>
        <v>1.3276718248279926E-2</v>
      </c>
      <c r="L25" s="52">
        <f t="shared" si="0"/>
        <v>0.29292315727326401</v>
      </c>
      <c r="N25" s="27">
        <f t="shared" si="1"/>
        <v>4.675991408201142</v>
      </c>
      <c r="O25" s="152">
        <f t="shared" si="2"/>
        <v>5.1021584667829085</v>
      </c>
      <c r="P25" s="52">
        <f t="shared" si="10"/>
        <v>9.113940154687182E-2</v>
      </c>
    </row>
    <row r="26" spans="1:16" ht="20.100000000000001" customHeight="1" x14ac:dyDescent="0.25">
      <c r="A26" s="8" t="s">
        <v>181</v>
      </c>
      <c r="B26" s="19">
        <v>6111.7700000000023</v>
      </c>
      <c r="C26" s="140">
        <v>7715.0700000000006</v>
      </c>
      <c r="D26" s="247">
        <f t="shared" si="3"/>
        <v>1.0407163585653438E-2</v>
      </c>
      <c r="E26" s="215">
        <f t="shared" si="4"/>
        <v>1.2835633164559457E-2</v>
      </c>
      <c r="F26" s="52">
        <f t="shared" si="5"/>
        <v>0.26232989788555489</v>
      </c>
      <c r="H26" s="19">
        <v>1878.62</v>
      </c>
      <c r="I26" s="140">
        <v>2379.4229999999998</v>
      </c>
      <c r="J26" s="247">
        <f t="shared" si="6"/>
        <v>9.4433466783904515E-3</v>
      </c>
      <c r="K26" s="215">
        <f t="shared" si="7"/>
        <v>1.1559015754221701E-2</v>
      </c>
      <c r="L26" s="52">
        <f t="shared" si="0"/>
        <v>0.26658025571962396</v>
      </c>
      <c r="N26" s="27">
        <f t="shared" si="1"/>
        <v>3.0737740458165135</v>
      </c>
      <c r="O26" s="152">
        <f t="shared" si="2"/>
        <v>3.084123669649141</v>
      </c>
      <c r="P26" s="52">
        <f t="shared" si="10"/>
        <v>3.3670737270729461E-3</v>
      </c>
    </row>
    <row r="27" spans="1:16" ht="20.100000000000001" customHeight="1" x14ac:dyDescent="0.25">
      <c r="A27" s="8" t="s">
        <v>170</v>
      </c>
      <c r="B27" s="19">
        <v>4024.5199999999995</v>
      </c>
      <c r="C27" s="140">
        <v>5550.4400000000005</v>
      </c>
      <c r="D27" s="247">
        <f t="shared" si="3"/>
        <v>6.8529800685781621E-3</v>
      </c>
      <c r="E27" s="215">
        <f t="shared" si="4"/>
        <v>9.23431825529741E-3</v>
      </c>
      <c r="F27" s="52">
        <f t="shared" si="5"/>
        <v>0.37915577509864562</v>
      </c>
      <c r="H27" s="19">
        <v>1662.1270000000002</v>
      </c>
      <c r="I27" s="140">
        <v>2127.5440000000003</v>
      </c>
      <c r="J27" s="247">
        <f t="shared" si="6"/>
        <v>8.3550912289409723E-3</v>
      </c>
      <c r="K27" s="215">
        <f t="shared" si="7"/>
        <v>1.0335410985688489E-2</v>
      </c>
      <c r="L27" s="52">
        <f t="shared" si="0"/>
        <v>0.28001289913466304</v>
      </c>
      <c r="N27" s="27">
        <f t="shared" si="1"/>
        <v>4.1300005963444093</v>
      </c>
      <c r="O27" s="152">
        <f t="shared" si="2"/>
        <v>3.8331087265153756</v>
      </c>
      <c r="P27" s="52">
        <f t="shared" si="10"/>
        <v>-7.1886640910372224E-2</v>
      </c>
    </row>
    <row r="28" spans="1:16" ht="20.100000000000001" customHeight="1" x14ac:dyDescent="0.25">
      <c r="A28" s="8" t="s">
        <v>178</v>
      </c>
      <c r="B28" s="19">
        <v>6026.5299999999988</v>
      </c>
      <c r="C28" s="140">
        <v>5768.7599999999984</v>
      </c>
      <c r="D28" s="247">
        <f t="shared" si="3"/>
        <v>1.0262016333050487E-2</v>
      </c>
      <c r="E28" s="215">
        <f t="shared" si="4"/>
        <v>9.5975392542626305E-3</v>
      </c>
      <c r="F28" s="52">
        <f t="shared" si="5"/>
        <v>-4.2772540748988307E-2</v>
      </c>
      <c r="H28" s="19">
        <v>2129.3620000000005</v>
      </c>
      <c r="I28" s="140">
        <v>2118.3629999999998</v>
      </c>
      <c r="J28" s="247">
        <f t="shared" si="6"/>
        <v>1.0703763171791451E-2</v>
      </c>
      <c r="K28" s="215">
        <f t="shared" si="7"/>
        <v>1.0290810541110322E-2</v>
      </c>
      <c r="L28" s="52">
        <f t="shared" si="0"/>
        <v>-5.1653969592773338E-3</v>
      </c>
      <c r="N28" s="27">
        <f t="shared" si="1"/>
        <v>3.5333135319993447</v>
      </c>
      <c r="O28" s="152">
        <f t="shared" si="2"/>
        <v>3.6721288457138108</v>
      </c>
      <c r="P28" s="52">
        <f t="shared" si="8"/>
        <v>3.9287573111553648E-2</v>
      </c>
    </row>
    <row r="29" spans="1:16" ht="20.100000000000001" customHeight="1" x14ac:dyDescent="0.25">
      <c r="A29" s="8" t="s">
        <v>182</v>
      </c>
      <c r="B29" s="19">
        <v>7446.5400000000009</v>
      </c>
      <c r="C29" s="140">
        <v>9167.3799999999992</v>
      </c>
      <c r="D29" s="247">
        <f t="shared" si="3"/>
        <v>1.2680019033293421E-2</v>
      </c>
      <c r="E29" s="215">
        <f t="shared" si="4"/>
        <v>1.5251854715526762E-2</v>
      </c>
      <c r="F29" s="52">
        <f>(C29-B29)/B29</f>
        <v>0.23109256110891746</v>
      </c>
      <c r="H29" s="19">
        <v>1626.2590000000002</v>
      </c>
      <c r="I29" s="140">
        <v>2048.0350000000003</v>
      </c>
      <c r="J29" s="247">
        <f t="shared" si="6"/>
        <v>8.1747918822606923E-3</v>
      </c>
      <c r="K29" s="215">
        <f t="shared" si="7"/>
        <v>9.9491636544647363E-3</v>
      </c>
      <c r="L29" s="52">
        <f t="shared" si="0"/>
        <v>0.25935352240940712</v>
      </c>
      <c r="N29" s="27">
        <f t="shared" si="1"/>
        <v>2.183912259922058</v>
      </c>
      <c r="O29" s="152">
        <f t="shared" si="2"/>
        <v>2.2340461505904639</v>
      </c>
      <c r="P29" s="52">
        <f>(O29-N29)/N29</f>
        <v>2.2956000379884829E-2</v>
      </c>
    </row>
    <row r="30" spans="1:16" ht="20.100000000000001" customHeight="1" x14ac:dyDescent="0.25">
      <c r="A30" s="8" t="s">
        <v>193</v>
      </c>
      <c r="B30" s="19">
        <v>1588.1399999999999</v>
      </c>
      <c r="C30" s="140">
        <v>1903.7300000000002</v>
      </c>
      <c r="D30" s="247">
        <f t="shared" si="3"/>
        <v>2.7042956094420509E-3</v>
      </c>
      <c r="E30" s="215">
        <f t="shared" si="4"/>
        <v>3.1672531713084619E-3</v>
      </c>
      <c r="F30" s="52">
        <f t="shared" si="5"/>
        <v>0.19871673781908422</v>
      </c>
      <c r="H30" s="19">
        <v>1092.9860000000001</v>
      </c>
      <c r="I30" s="140">
        <v>1422.0650000000001</v>
      </c>
      <c r="J30" s="247">
        <f t="shared" si="6"/>
        <v>5.4941636481179099E-3</v>
      </c>
      <c r="K30" s="215">
        <f t="shared" si="7"/>
        <v>6.9082595816411319E-3</v>
      </c>
      <c r="L30" s="52">
        <f t="shared" si="0"/>
        <v>0.30108253902611737</v>
      </c>
      <c r="N30" s="27">
        <f t="shared" si="1"/>
        <v>6.8821766343017634</v>
      </c>
      <c r="O30" s="152">
        <f t="shared" si="2"/>
        <v>7.4698880618575103</v>
      </c>
      <c r="P30" s="52">
        <f t="shared" si="8"/>
        <v>8.5396155720053477E-2</v>
      </c>
    </row>
    <row r="31" spans="1:16" ht="20.100000000000001" customHeight="1" x14ac:dyDescent="0.25">
      <c r="A31" s="8" t="s">
        <v>192</v>
      </c>
      <c r="B31" s="19">
        <v>4313.2300000000005</v>
      </c>
      <c r="C31" s="140">
        <v>6114.6799999999994</v>
      </c>
      <c r="D31" s="247">
        <f t="shared" si="3"/>
        <v>7.3445974230947767E-3</v>
      </c>
      <c r="E31" s="215">
        <f t="shared" si="4"/>
        <v>1.0173049550900821E-2</v>
      </c>
      <c r="F31" s="52">
        <f t="shared" si="5"/>
        <v>0.41765683721943847</v>
      </c>
      <c r="H31" s="19">
        <v>891.12900000000002</v>
      </c>
      <c r="I31" s="140">
        <v>1323.0330000000001</v>
      </c>
      <c r="J31" s="247">
        <f t="shared" si="6"/>
        <v>4.4794796617556535E-3</v>
      </c>
      <c r="K31" s="215">
        <f t="shared" si="7"/>
        <v>6.4271713311820572E-3</v>
      </c>
      <c r="L31" s="52">
        <f t="shared" si="0"/>
        <v>0.48467056958083521</v>
      </c>
      <c r="N31" s="27">
        <f t="shared" si="1"/>
        <v>2.0660363579034735</v>
      </c>
      <c r="O31" s="152">
        <f t="shared" si="2"/>
        <v>2.1636994904066937</v>
      </c>
      <c r="P31" s="52">
        <f t="shared" si="8"/>
        <v>4.7270771460345765E-2</v>
      </c>
    </row>
    <row r="32" spans="1:16" ht="20.100000000000001" customHeight="1" thickBot="1" x14ac:dyDescent="0.3">
      <c r="A32" s="8" t="s">
        <v>17</v>
      </c>
      <c r="B32" s="19">
        <f>B33-SUM(B7:B31)</f>
        <v>39264.699999999604</v>
      </c>
      <c r="C32" s="140">
        <f>C33-SUM(C7:C31)</f>
        <v>36642.610000000219</v>
      </c>
      <c r="D32" s="247">
        <f t="shared" si="3"/>
        <v>6.6860198607212359E-2</v>
      </c>
      <c r="E32" s="215">
        <f t="shared" si="4"/>
        <v>6.0962648446743942E-2</v>
      </c>
      <c r="F32" s="52">
        <f t="shared" si="5"/>
        <v>-6.6779830229173068E-2</v>
      </c>
      <c r="H32" s="19">
        <f>H33-SUM(H7:H31)</f>
        <v>13608.676999999909</v>
      </c>
      <c r="I32" s="140">
        <f>I33-SUM(I7:I31)</f>
        <v>12822.155999999843</v>
      </c>
      <c r="J32" s="247">
        <f t="shared" si="6"/>
        <v>6.8407370700427808E-2</v>
      </c>
      <c r="K32" s="215">
        <f t="shared" si="7"/>
        <v>6.2288841961722026E-2</v>
      </c>
      <c r="L32" s="52">
        <f t="shared" si="0"/>
        <v>-5.779555205844561E-2</v>
      </c>
      <c r="N32" s="27">
        <f t="shared" si="1"/>
        <v>3.4658808038772859</v>
      </c>
      <c r="O32" s="152">
        <f t="shared" si="2"/>
        <v>3.49924746081127</v>
      </c>
      <c r="P32" s="52">
        <f t="shared" si="8"/>
        <v>9.62717958928558E-3</v>
      </c>
    </row>
    <row r="33" spans="1:16" ht="26.25" customHeight="1" thickBot="1" x14ac:dyDescent="0.3">
      <c r="A33" s="12" t="s">
        <v>18</v>
      </c>
      <c r="B33" s="17">
        <v>587265.67999999982</v>
      </c>
      <c r="C33" s="145">
        <v>601066.57000000018</v>
      </c>
      <c r="D33" s="243">
        <f>SUM(D7:D32)</f>
        <v>0.99999999999999956</v>
      </c>
      <c r="E33" s="244">
        <f>SUM(E7:E32)</f>
        <v>1</v>
      </c>
      <c r="F33" s="57">
        <f t="shared" si="5"/>
        <v>2.350024949525463E-2</v>
      </c>
      <c r="G33" s="1"/>
      <c r="H33" s="17">
        <v>198935.82899999988</v>
      </c>
      <c r="I33" s="145">
        <v>205849.96599999984</v>
      </c>
      <c r="J33" s="243">
        <f>SUM(J7:J32)</f>
        <v>1</v>
      </c>
      <c r="K33" s="244">
        <f>SUM(K7:K32)</f>
        <v>1.0000000000000002</v>
      </c>
      <c r="L33" s="57">
        <f t="shared" si="0"/>
        <v>3.4755614585645925E-2</v>
      </c>
      <c r="N33" s="29">
        <f t="shared" si="1"/>
        <v>3.3874928465085845</v>
      </c>
      <c r="O33" s="146">
        <f t="shared" si="2"/>
        <v>3.4247448830834126</v>
      </c>
      <c r="P33" s="57">
        <f t="shared" si="8"/>
        <v>1.0996934388576787E-2</v>
      </c>
    </row>
    <row r="35" spans="1:16" ht="15.75" thickBot="1" x14ac:dyDescent="0.3"/>
    <row r="36" spans="1:16" x14ac:dyDescent="0.25">
      <c r="A36" s="357" t="s">
        <v>2</v>
      </c>
      <c r="B36" s="351" t="s">
        <v>1</v>
      </c>
      <c r="C36" s="344"/>
      <c r="D36" s="351" t="s">
        <v>104</v>
      </c>
      <c r="E36" s="344"/>
      <c r="F36" s="130" t="s">
        <v>0</v>
      </c>
      <c r="H36" s="360" t="s">
        <v>19</v>
      </c>
      <c r="I36" s="361"/>
      <c r="J36" s="351" t="s">
        <v>104</v>
      </c>
      <c r="K36" s="349"/>
      <c r="L36" s="130" t="s">
        <v>0</v>
      </c>
      <c r="N36" s="343" t="s">
        <v>22</v>
      </c>
      <c r="O36" s="344"/>
      <c r="P36" s="130" t="s">
        <v>0</v>
      </c>
    </row>
    <row r="37" spans="1:16" x14ac:dyDescent="0.25">
      <c r="A37" s="358"/>
      <c r="B37" s="352" t="str">
        <f>B5</f>
        <v>jan-out</v>
      </c>
      <c r="C37" s="346"/>
      <c r="D37" s="352" t="str">
        <f>B5</f>
        <v>jan-out</v>
      </c>
      <c r="E37" s="346"/>
      <c r="F37" s="131" t="str">
        <f>F5</f>
        <v>2023/2022</v>
      </c>
      <c r="H37" s="341" t="str">
        <f>B5</f>
        <v>jan-out</v>
      </c>
      <c r="I37" s="346"/>
      <c r="J37" s="352" t="str">
        <f>B5</f>
        <v>jan-out</v>
      </c>
      <c r="K37" s="342"/>
      <c r="L37" s="131" t="str">
        <f>L5</f>
        <v>2023/2022</v>
      </c>
      <c r="N37" s="341" t="str">
        <f>B5</f>
        <v>jan-out</v>
      </c>
      <c r="O37" s="342"/>
      <c r="P37" s="131" t="str">
        <f>P5</f>
        <v>2023/2022</v>
      </c>
    </row>
    <row r="38" spans="1:16" ht="19.5" customHeight="1" thickBot="1" x14ac:dyDescent="0.3">
      <c r="A38" s="359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163</v>
      </c>
      <c r="B39" s="39">
        <v>63081.189999999995</v>
      </c>
      <c r="C39" s="147">
        <v>59586.400000000009</v>
      </c>
      <c r="D39" s="247">
        <f t="shared" ref="D39:D61" si="11">B39/$B$62</f>
        <v>0.24896804337582454</v>
      </c>
      <c r="E39" s="246">
        <f t="shared" ref="E39:E61" si="12">C39/$C$62</f>
        <v>0.24045969276361454</v>
      </c>
      <c r="F39" s="52">
        <f>(C39-B39)/B39</f>
        <v>-5.5401459611018541E-2</v>
      </c>
      <c r="H39" s="39">
        <v>16105.343999999999</v>
      </c>
      <c r="I39" s="147">
        <v>15344.689000000002</v>
      </c>
      <c r="J39" s="247">
        <f t="shared" ref="J39:J61" si="13">H39/$H$62</f>
        <v>0.23324474277506713</v>
      </c>
      <c r="K39" s="246">
        <f t="shared" ref="K39:K61" si="14">I39/$I$62</f>
        <v>0.22532764287148743</v>
      </c>
      <c r="L39" s="52">
        <f t="shared" ref="L39:L62" si="15">(I39-H39)/H39</f>
        <v>-4.7229975342345812E-2</v>
      </c>
      <c r="N39" s="27">
        <f t="shared" ref="N39:N62" si="16">(H39/B39)*10</f>
        <v>2.5531135351124479</v>
      </c>
      <c r="O39" s="151">
        <f t="shared" ref="O39:O62" si="17">(I39/C39)*10</f>
        <v>2.57519987782447</v>
      </c>
      <c r="P39" s="61">
        <f t="shared" si="8"/>
        <v>8.6507483542244377E-3</v>
      </c>
    </row>
    <row r="40" spans="1:16" ht="20.100000000000001" customHeight="1" x14ac:dyDescent="0.25">
      <c r="A40" s="38" t="s">
        <v>158</v>
      </c>
      <c r="B40" s="19">
        <v>54125.639999999985</v>
      </c>
      <c r="C40" s="140">
        <v>42722.150000000009</v>
      </c>
      <c r="D40" s="247">
        <f t="shared" si="11"/>
        <v>0.21362239182970805</v>
      </c>
      <c r="E40" s="215">
        <f t="shared" si="12"/>
        <v>0.17240435843080057</v>
      </c>
      <c r="F40" s="52">
        <f t="shared" ref="F40:F62" si="18">(C40-B40)/B40</f>
        <v>-0.21068554570440146</v>
      </c>
      <c r="H40" s="19">
        <v>11675.880999999998</v>
      </c>
      <c r="I40" s="140">
        <v>10552.563999999998</v>
      </c>
      <c r="J40" s="247">
        <f t="shared" si="13"/>
        <v>0.16909529287404809</v>
      </c>
      <c r="K40" s="215">
        <f t="shared" si="14"/>
        <v>0.15495813387749433</v>
      </c>
      <c r="L40" s="52">
        <f t="shared" si="15"/>
        <v>-9.6208328947511482E-2</v>
      </c>
      <c r="N40" s="27">
        <f t="shared" si="16"/>
        <v>2.1571811437241206</v>
      </c>
      <c r="O40" s="152">
        <f t="shared" si="17"/>
        <v>2.4700451639255041</v>
      </c>
      <c r="P40" s="52">
        <f t="shared" si="8"/>
        <v>0.14503372658879282</v>
      </c>
    </row>
    <row r="41" spans="1:16" ht="20.100000000000001" customHeight="1" x14ac:dyDescent="0.25">
      <c r="A41" s="38" t="s">
        <v>167</v>
      </c>
      <c r="B41" s="19">
        <v>34085.300000000003</v>
      </c>
      <c r="C41" s="140">
        <v>40987.58</v>
      </c>
      <c r="D41" s="247">
        <f t="shared" si="11"/>
        <v>0.13452743121805397</v>
      </c>
      <c r="E41" s="215">
        <f t="shared" si="12"/>
        <v>0.16540453683934708</v>
      </c>
      <c r="F41" s="52">
        <f t="shared" si="18"/>
        <v>0.2025001980325829</v>
      </c>
      <c r="H41" s="19">
        <v>8187.4980000000005</v>
      </c>
      <c r="I41" s="140">
        <v>9479.4379999999983</v>
      </c>
      <c r="J41" s="247">
        <f t="shared" si="13"/>
        <v>0.11857498138390443</v>
      </c>
      <c r="K41" s="215">
        <f t="shared" si="14"/>
        <v>0.13919991602869283</v>
      </c>
      <c r="L41" s="52">
        <f t="shared" si="15"/>
        <v>0.15779423701843931</v>
      </c>
      <c r="N41" s="27">
        <f t="shared" si="16"/>
        <v>2.4020612991524204</v>
      </c>
      <c r="O41" s="152">
        <f t="shared" si="17"/>
        <v>2.3127586454238083</v>
      </c>
      <c r="P41" s="52">
        <f t="shared" si="8"/>
        <v>-3.7177508234333162E-2</v>
      </c>
    </row>
    <row r="42" spans="1:16" ht="20.100000000000001" customHeight="1" x14ac:dyDescent="0.25">
      <c r="A42" s="38" t="s">
        <v>171</v>
      </c>
      <c r="B42" s="19">
        <v>18186.260000000006</v>
      </c>
      <c r="C42" s="140">
        <v>23455.79</v>
      </c>
      <c r="D42" s="247">
        <f t="shared" si="11"/>
        <v>7.1777301102341665E-2</v>
      </c>
      <c r="E42" s="215">
        <f t="shared" si="12"/>
        <v>9.4655358553761629E-2</v>
      </c>
      <c r="F42" s="52">
        <f t="shared" si="18"/>
        <v>0.28975336325335688</v>
      </c>
      <c r="H42" s="19">
        <v>5655.1330000000034</v>
      </c>
      <c r="I42" s="140">
        <v>5919.224000000002</v>
      </c>
      <c r="J42" s="247">
        <f t="shared" si="13"/>
        <v>8.1900147053288311E-2</v>
      </c>
      <c r="K42" s="215">
        <f t="shared" si="14"/>
        <v>8.692028828660768E-2</v>
      </c>
      <c r="L42" s="52">
        <f t="shared" si="15"/>
        <v>4.6699343764328508E-2</v>
      </c>
      <c r="N42" s="27">
        <f t="shared" si="16"/>
        <v>3.1095634836409474</v>
      </c>
      <c r="O42" s="152">
        <f t="shared" si="17"/>
        <v>2.523566249527303</v>
      </c>
      <c r="P42" s="52">
        <f t="shared" si="8"/>
        <v>-0.18844999859192707</v>
      </c>
    </row>
    <row r="43" spans="1:16" ht="20.100000000000001" customHeight="1" x14ac:dyDescent="0.25">
      <c r="A43" s="38" t="s">
        <v>169</v>
      </c>
      <c r="B43" s="19">
        <v>10921.99</v>
      </c>
      <c r="C43" s="140">
        <v>11127.370000000006</v>
      </c>
      <c r="D43" s="247">
        <f t="shared" si="11"/>
        <v>4.3106772083252108E-2</v>
      </c>
      <c r="E43" s="215">
        <f t="shared" si="12"/>
        <v>4.4904272979523228E-2</v>
      </c>
      <c r="F43" s="52">
        <f t="shared" si="18"/>
        <v>1.8804265523041725E-2</v>
      </c>
      <c r="H43" s="19">
        <v>3751.9749999999999</v>
      </c>
      <c r="I43" s="140">
        <v>3864.8740000000012</v>
      </c>
      <c r="J43" s="247">
        <f t="shared" si="13"/>
        <v>5.4337767872172274E-2</v>
      </c>
      <c r="K43" s="215">
        <f t="shared" si="14"/>
        <v>5.6753378867130985E-2</v>
      </c>
      <c r="L43" s="52">
        <f t="shared" si="15"/>
        <v>3.0090552309117533E-2</v>
      </c>
      <c r="N43" s="27">
        <f t="shared" si="16"/>
        <v>3.4352485215606317</v>
      </c>
      <c r="O43" s="152">
        <f t="shared" si="17"/>
        <v>3.4733041140898511</v>
      </c>
      <c r="P43" s="52">
        <f t="shared" si="8"/>
        <v>1.1077973628507896E-2</v>
      </c>
    </row>
    <row r="44" spans="1:16" ht="20.100000000000001" customHeight="1" x14ac:dyDescent="0.25">
      <c r="A44" s="38" t="s">
        <v>166</v>
      </c>
      <c r="B44" s="19">
        <v>14706.749999999998</v>
      </c>
      <c r="C44" s="140">
        <v>10497.6</v>
      </c>
      <c r="D44" s="247">
        <f t="shared" si="11"/>
        <v>5.8044415013689614E-2</v>
      </c>
      <c r="E44" s="215">
        <f t="shared" si="12"/>
        <v>4.236284908561886E-2</v>
      </c>
      <c r="F44" s="52">
        <f t="shared" si="18"/>
        <v>-0.28620531388648057</v>
      </c>
      <c r="H44" s="19">
        <v>5291.4429999999975</v>
      </c>
      <c r="I44" s="140">
        <v>3733.2999999999993</v>
      </c>
      <c r="J44" s="247">
        <f t="shared" si="13"/>
        <v>7.6633026990539851E-2</v>
      </c>
      <c r="K44" s="215">
        <f t="shared" si="14"/>
        <v>5.4821292835073018E-2</v>
      </c>
      <c r="L44" s="52">
        <f t="shared" si="15"/>
        <v>-0.29446466682150768</v>
      </c>
      <c r="N44" s="27">
        <f t="shared" si="16"/>
        <v>3.5979689598313684</v>
      </c>
      <c r="O44" s="152">
        <f t="shared" si="17"/>
        <v>3.5563366864807184</v>
      </c>
      <c r="P44" s="52">
        <f t="shared" si="8"/>
        <v>-1.1571048504154201E-2</v>
      </c>
    </row>
    <row r="45" spans="1:16" ht="20.100000000000001" customHeight="1" x14ac:dyDescent="0.25">
      <c r="A45" s="38" t="s">
        <v>164</v>
      </c>
      <c r="B45" s="19">
        <v>10717.529999999999</v>
      </c>
      <c r="C45" s="140">
        <v>9606.9399999999987</v>
      </c>
      <c r="D45" s="247">
        <f t="shared" si="11"/>
        <v>4.2299811939529051E-2</v>
      </c>
      <c r="E45" s="215">
        <f t="shared" si="12"/>
        <v>3.8768608957723216E-2</v>
      </c>
      <c r="F45" s="52">
        <f t="shared" si="18"/>
        <v>-0.10362368941351228</v>
      </c>
      <c r="H45" s="19">
        <v>3595.0389999999998</v>
      </c>
      <c r="I45" s="140">
        <v>3437.7690000000011</v>
      </c>
      <c r="J45" s="247">
        <f t="shared" si="13"/>
        <v>5.2064951038694643E-2</v>
      </c>
      <c r="K45" s="215">
        <f t="shared" si="14"/>
        <v>5.0481595652194101E-2</v>
      </c>
      <c r="L45" s="52">
        <f t="shared" si="15"/>
        <v>-4.3746396075257772E-2</v>
      </c>
      <c r="N45" s="27">
        <f t="shared" si="16"/>
        <v>3.3543540349315561</v>
      </c>
      <c r="O45" s="152">
        <f t="shared" si="17"/>
        <v>3.578422473753351</v>
      </c>
      <c r="P45" s="52">
        <f t="shared" si="8"/>
        <v>6.6799281318665832E-2</v>
      </c>
    </row>
    <row r="46" spans="1:16" ht="20.100000000000001" customHeight="1" x14ac:dyDescent="0.25">
      <c r="A46" s="38" t="s">
        <v>175</v>
      </c>
      <c r="B46" s="19">
        <v>10457.269999999999</v>
      </c>
      <c r="C46" s="140">
        <v>10408.57</v>
      </c>
      <c r="D46" s="247">
        <f t="shared" si="11"/>
        <v>4.1272621061091405E-2</v>
      </c>
      <c r="E46" s="215">
        <f t="shared" si="12"/>
        <v>4.2003570350089538E-2</v>
      </c>
      <c r="F46" s="52">
        <f t="shared" si="18"/>
        <v>-4.6570472025680614E-3</v>
      </c>
      <c r="H46" s="19">
        <v>3093.4649999999997</v>
      </c>
      <c r="I46" s="140">
        <v>3025.6459999999997</v>
      </c>
      <c r="J46" s="247">
        <f t="shared" si="13"/>
        <v>4.4800933665786524E-2</v>
      </c>
      <c r="K46" s="215">
        <f t="shared" si="14"/>
        <v>4.4429814207609185E-2</v>
      </c>
      <c r="L46" s="52">
        <f t="shared" si="15"/>
        <v>-2.1923312531417025E-2</v>
      </c>
      <c r="N46" s="27">
        <f t="shared" si="16"/>
        <v>2.9581955902448724</v>
      </c>
      <c r="O46" s="152">
        <f t="shared" si="17"/>
        <v>2.9068796193905602</v>
      </c>
      <c r="P46" s="52">
        <f t="shared" si="8"/>
        <v>-1.7347051365884991E-2</v>
      </c>
    </row>
    <row r="47" spans="1:16" ht="20.100000000000001" customHeight="1" x14ac:dyDescent="0.25">
      <c r="A47" s="38" t="s">
        <v>176</v>
      </c>
      <c r="B47" s="19">
        <v>7700.2800000000025</v>
      </c>
      <c r="C47" s="140">
        <v>7127.18</v>
      </c>
      <c r="D47" s="247">
        <f t="shared" si="11"/>
        <v>3.0391367776130964E-2</v>
      </c>
      <c r="E47" s="215">
        <f t="shared" si="12"/>
        <v>2.8761588434122184E-2</v>
      </c>
      <c r="F47" s="52">
        <f t="shared" si="18"/>
        <v>-7.442586503347956E-2</v>
      </c>
      <c r="H47" s="19">
        <v>3037.5969999999998</v>
      </c>
      <c r="I47" s="140">
        <v>2950.4560000000001</v>
      </c>
      <c r="J47" s="247">
        <f t="shared" si="13"/>
        <v>4.3991828483720408E-2</v>
      </c>
      <c r="K47" s="215">
        <f t="shared" si="14"/>
        <v>4.3325693722175616E-2</v>
      </c>
      <c r="L47" s="52">
        <f t="shared" si="15"/>
        <v>-2.8687478951289334E-2</v>
      </c>
      <c r="N47" s="27">
        <f t="shared" si="16"/>
        <v>3.9447877220049126</v>
      </c>
      <c r="O47" s="152">
        <f t="shared" si="17"/>
        <v>4.1397242668208181</v>
      </c>
      <c r="P47" s="52">
        <f t="shared" si="8"/>
        <v>4.9416231887081184E-2</v>
      </c>
    </row>
    <row r="48" spans="1:16" ht="20.100000000000001" customHeight="1" x14ac:dyDescent="0.25">
      <c r="A48" s="38" t="s">
        <v>181</v>
      </c>
      <c r="B48" s="19">
        <v>6111.7700000000023</v>
      </c>
      <c r="C48" s="140">
        <v>7715.0700000000006</v>
      </c>
      <c r="D48" s="247">
        <f t="shared" si="11"/>
        <v>2.4121856586140238E-2</v>
      </c>
      <c r="E48" s="215">
        <f t="shared" si="12"/>
        <v>3.1134006448615449E-2</v>
      </c>
      <c r="F48" s="52">
        <f t="shared" si="18"/>
        <v>0.26232989788555489</v>
      </c>
      <c r="H48" s="19">
        <v>1878.62</v>
      </c>
      <c r="I48" s="140">
        <v>2379.4229999999998</v>
      </c>
      <c r="J48" s="247">
        <f t="shared" si="13"/>
        <v>2.7207008969947901E-2</v>
      </c>
      <c r="K48" s="215">
        <f t="shared" si="14"/>
        <v>3.4940413323737166E-2</v>
      </c>
      <c r="L48" s="52">
        <f t="shared" si="15"/>
        <v>0.26658025571962396</v>
      </c>
      <c r="N48" s="27">
        <f t="shared" si="16"/>
        <v>3.0737740458165135</v>
      </c>
      <c r="O48" s="152">
        <f t="shared" si="17"/>
        <v>3.084123669649141</v>
      </c>
      <c r="P48" s="52">
        <f t="shared" si="8"/>
        <v>3.3670737270729461E-3</v>
      </c>
    </row>
    <row r="49" spans="1:16" ht="20.100000000000001" customHeight="1" x14ac:dyDescent="0.25">
      <c r="A49" s="38" t="s">
        <v>170</v>
      </c>
      <c r="B49" s="19">
        <v>4024.5199999999995</v>
      </c>
      <c r="C49" s="140">
        <v>5550.4400000000005</v>
      </c>
      <c r="D49" s="247">
        <f t="shared" si="11"/>
        <v>1.588392466798539E-2</v>
      </c>
      <c r="E49" s="215">
        <f t="shared" si="12"/>
        <v>2.2398686564432096E-2</v>
      </c>
      <c r="F49" s="52">
        <f t="shared" si="18"/>
        <v>0.37915577509864562</v>
      </c>
      <c r="H49" s="19">
        <v>1662.1270000000002</v>
      </c>
      <c r="I49" s="140">
        <v>2127.5440000000003</v>
      </c>
      <c r="J49" s="247">
        <f t="shared" si="13"/>
        <v>2.4071661218443646E-2</v>
      </c>
      <c r="K49" s="215">
        <f t="shared" si="14"/>
        <v>3.1241719830579551E-2</v>
      </c>
      <c r="L49" s="52">
        <f t="shared" si="15"/>
        <v>0.28001289913466304</v>
      </c>
      <c r="N49" s="27">
        <f t="shared" si="16"/>
        <v>4.1300005963444093</v>
      </c>
      <c r="O49" s="152">
        <f t="shared" si="17"/>
        <v>3.8331087265153756</v>
      </c>
      <c r="P49" s="52">
        <f t="shared" si="8"/>
        <v>-7.1886640910372224E-2</v>
      </c>
    </row>
    <row r="50" spans="1:16" ht="20.100000000000001" customHeight="1" x14ac:dyDescent="0.25">
      <c r="A50" s="38" t="s">
        <v>182</v>
      </c>
      <c r="B50" s="19">
        <v>7446.5400000000009</v>
      </c>
      <c r="C50" s="140">
        <v>9167.3799999999992</v>
      </c>
      <c r="D50" s="247">
        <f t="shared" si="11"/>
        <v>2.938990995128362E-2</v>
      </c>
      <c r="E50" s="215">
        <f t="shared" si="12"/>
        <v>3.6994773610208108E-2</v>
      </c>
      <c r="F50" s="52">
        <f t="shared" si="18"/>
        <v>0.23109256110891746</v>
      </c>
      <c r="H50" s="19">
        <v>1626.2590000000002</v>
      </c>
      <c r="I50" s="140">
        <v>2048.0350000000003</v>
      </c>
      <c r="J50" s="247">
        <f t="shared" si="13"/>
        <v>2.3552204916618854E-2</v>
      </c>
      <c r="K50" s="215">
        <f t="shared" si="14"/>
        <v>3.0074177395730001E-2</v>
      </c>
      <c r="L50" s="52">
        <f t="shared" si="15"/>
        <v>0.25935352240940712</v>
      </c>
      <c r="N50" s="27">
        <f t="shared" si="16"/>
        <v>2.183912259922058</v>
      </c>
      <c r="O50" s="152">
        <f t="shared" si="17"/>
        <v>2.2340461505904639</v>
      </c>
      <c r="P50" s="52">
        <f t="shared" si="8"/>
        <v>2.2956000379884829E-2</v>
      </c>
    </row>
    <row r="51" spans="1:16" ht="20.100000000000001" customHeight="1" x14ac:dyDescent="0.25">
      <c r="A51" s="38" t="s">
        <v>185</v>
      </c>
      <c r="B51" s="19">
        <v>3757.0899999999997</v>
      </c>
      <c r="C51" s="140">
        <v>2242.6900000000005</v>
      </c>
      <c r="D51" s="247">
        <f t="shared" si="11"/>
        <v>1.4828435324173127E-2</v>
      </c>
      <c r="E51" s="215">
        <f t="shared" si="12"/>
        <v>9.050329410134372E-3</v>
      </c>
      <c r="F51" s="52">
        <f t="shared" si="18"/>
        <v>-0.40307791402388532</v>
      </c>
      <c r="H51" s="19">
        <v>860.64499999999998</v>
      </c>
      <c r="I51" s="140">
        <v>664.90700000000004</v>
      </c>
      <c r="J51" s="247">
        <f t="shared" si="13"/>
        <v>1.246424302676476E-2</v>
      </c>
      <c r="K51" s="215">
        <f t="shared" si="14"/>
        <v>9.7637643251519846E-3</v>
      </c>
      <c r="L51" s="52">
        <f t="shared" si="15"/>
        <v>-0.22743175176756961</v>
      </c>
      <c r="N51" s="27">
        <f t="shared" si="16"/>
        <v>2.2907223409606905</v>
      </c>
      <c r="O51" s="152">
        <f t="shared" si="17"/>
        <v>2.964774444974561</v>
      </c>
      <c r="P51" s="52">
        <f t="shared" si="8"/>
        <v>0.29425307989583077</v>
      </c>
    </row>
    <row r="52" spans="1:16" ht="20.100000000000001" customHeight="1" x14ac:dyDescent="0.25">
      <c r="A52" s="38" t="s">
        <v>187</v>
      </c>
      <c r="B52" s="19">
        <v>1757.9499999999998</v>
      </c>
      <c r="C52" s="140">
        <v>2185.5100000000002</v>
      </c>
      <c r="D52" s="247">
        <f t="shared" si="11"/>
        <v>6.9382548403498839E-3</v>
      </c>
      <c r="E52" s="215">
        <f t="shared" si="12"/>
        <v>8.8195806951218269E-3</v>
      </c>
      <c r="F52" s="52">
        <f t="shared" si="18"/>
        <v>0.24321510850706815</v>
      </c>
      <c r="H52" s="19">
        <v>486.02499999999998</v>
      </c>
      <c r="I52" s="140">
        <v>589.94199999999989</v>
      </c>
      <c r="J52" s="247">
        <f t="shared" si="13"/>
        <v>7.0388298509645002E-3</v>
      </c>
      <c r="K52" s="215">
        <f t="shared" si="14"/>
        <v>8.6629478310633074E-3</v>
      </c>
      <c r="L52" s="52">
        <f t="shared" si="15"/>
        <v>0.21380998919808636</v>
      </c>
      <c r="N52" s="27">
        <f t="shared" si="16"/>
        <v>2.7647259592138571</v>
      </c>
      <c r="O52" s="152">
        <f t="shared" si="17"/>
        <v>2.6993333363837269</v>
      </c>
      <c r="P52" s="52">
        <f t="shared" si="8"/>
        <v>-2.365247905030142E-2</v>
      </c>
    </row>
    <row r="53" spans="1:16" ht="20.100000000000001" customHeight="1" x14ac:dyDescent="0.25">
      <c r="A53" s="38" t="s">
        <v>184</v>
      </c>
      <c r="B53" s="19">
        <v>1113.27</v>
      </c>
      <c r="C53" s="140">
        <v>1609.4599999999998</v>
      </c>
      <c r="D53" s="247">
        <f t="shared" si="11"/>
        <v>4.3938399647978138E-3</v>
      </c>
      <c r="E53" s="215">
        <f t="shared" si="12"/>
        <v>6.4949427573293061E-3</v>
      </c>
      <c r="F53" s="52">
        <f t="shared" si="18"/>
        <v>0.44570499519433726</v>
      </c>
      <c r="H53" s="19">
        <v>419.92699999999996</v>
      </c>
      <c r="I53" s="140">
        <v>521.05499999999995</v>
      </c>
      <c r="J53" s="247">
        <f t="shared" si="13"/>
        <v>6.0815692666549449E-3</v>
      </c>
      <c r="K53" s="215">
        <f t="shared" si="14"/>
        <v>7.6513831565046941E-3</v>
      </c>
      <c r="L53" s="52">
        <f t="shared" si="15"/>
        <v>0.24082280967882511</v>
      </c>
      <c r="N53" s="27">
        <f t="shared" si="16"/>
        <v>3.7720139768429939</v>
      </c>
      <c r="O53" s="152">
        <f t="shared" si="17"/>
        <v>3.237452313198216</v>
      </c>
      <c r="P53" s="52">
        <f t="shared" si="8"/>
        <v>-0.1417178374540865</v>
      </c>
    </row>
    <row r="54" spans="1:16" ht="20.100000000000001" customHeight="1" x14ac:dyDescent="0.25">
      <c r="A54" s="38" t="s">
        <v>180</v>
      </c>
      <c r="B54" s="19">
        <v>2293.7200000000003</v>
      </c>
      <c r="C54" s="140">
        <v>1324.62</v>
      </c>
      <c r="D54" s="247">
        <f t="shared" si="11"/>
        <v>9.0528251044724485E-3</v>
      </c>
      <c r="E54" s="215">
        <f t="shared" si="12"/>
        <v>5.3454767904847255E-3</v>
      </c>
      <c r="F54" s="52">
        <f>(C54-B54)/B54</f>
        <v>-0.42250143871091511</v>
      </c>
      <c r="H54" s="19">
        <v>706.8130000000001</v>
      </c>
      <c r="I54" s="140">
        <v>495.7770000000001</v>
      </c>
      <c r="J54" s="247">
        <f t="shared" si="13"/>
        <v>1.0236379699500586E-2</v>
      </c>
      <c r="K54" s="215">
        <f t="shared" si="14"/>
        <v>7.2801907422103788E-3</v>
      </c>
      <c r="L54" s="52">
        <f t="shared" si="15"/>
        <v>-0.29857402170022335</v>
      </c>
      <c r="N54" s="27">
        <f t="shared" si="16"/>
        <v>3.081513872661005</v>
      </c>
      <c r="O54" s="152">
        <f t="shared" si="17"/>
        <v>3.7427866104996159</v>
      </c>
      <c r="P54" s="52">
        <f t="shared" si="8"/>
        <v>0.21459346449982933</v>
      </c>
    </row>
    <row r="55" spans="1:16" ht="20.100000000000001" customHeight="1" x14ac:dyDescent="0.25">
      <c r="A55" s="38" t="s">
        <v>188</v>
      </c>
      <c r="B55" s="19">
        <v>832.81999999999982</v>
      </c>
      <c r="C55" s="140">
        <v>569.54</v>
      </c>
      <c r="D55" s="247">
        <f t="shared" si="11"/>
        <v>3.2869634495521433E-3</v>
      </c>
      <c r="E55" s="215">
        <f t="shared" si="12"/>
        <v>2.2983669665660117E-3</v>
      </c>
      <c r="F55" s="52">
        <f>(C55-B55)/B55</f>
        <v>-0.31613073653370466</v>
      </c>
      <c r="H55" s="19">
        <v>363.91800000000001</v>
      </c>
      <c r="I55" s="140">
        <v>247.42699999999994</v>
      </c>
      <c r="J55" s="247">
        <f t="shared" si="13"/>
        <v>5.2704220599831264E-3</v>
      </c>
      <c r="K55" s="215">
        <f t="shared" si="14"/>
        <v>3.6333185177466615E-3</v>
      </c>
      <c r="L55" s="52">
        <f t="shared" si="15"/>
        <v>-0.32010233074483829</v>
      </c>
      <c r="N55" s="27">
        <f t="shared" ref="N55:N56" si="19">(H55/B55)*10</f>
        <v>4.3697077399678212</v>
      </c>
      <c r="O55" s="152">
        <f t="shared" ref="O55:O56" si="20">(I55/C55)*10</f>
        <v>4.3443305123432934</v>
      </c>
      <c r="P55" s="52">
        <f t="shared" ref="P55:P56" si="21">(O55-N55)/N55</f>
        <v>-5.8075343099982142E-3</v>
      </c>
    </row>
    <row r="56" spans="1:16" ht="20.100000000000001" customHeight="1" x14ac:dyDescent="0.25">
      <c r="A56" s="38" t="s">
        <v>186</v>
      </c>
      <c r="B56" s="19">
        <v>579.45000000000005</v>
      </c>
      <c r="C56" s="140">
        <v>534.60000000000014</v>
      </c>
      <c r="D56" s="247">
        <f t="shared" si="11"/>
        <v>2.2869659360281814E-3</v>
      </c>
      <c r="E56" s="215">
        <f t="shared" si="12"/>
        <v>2.1573673145454057E-3</v>
      </c>
      <c r="F56" s="52">
        <f t="shared" si="18"/>
        <v>-7.7400983691431363E-2</v>
      </c>
      <c r="H56" s="19">
        <v>209.9679999999999</v>
      </c>
      <c r="I56" s="140">
        <v>179.62300000000005</v>
      </c>
      <c r="J56" s="247">
        <f t="shared" si="13"/>
        <v>3.0408498043255254E-3</v>
      </c>
      <c r="K56" s="215">
        <f t="shared" si="14"/>
        <v>2.6376570548614698E-3</v>
      </c>
      <c r="L56" s="52">
        <f t="shared" si="15"/>
        <v>-0.14452202240341325</v>
      </c>
      <c r="N56" s="27">
        <f t="shared" si="19"/>
        <v>3.6235740788678901</v>
      </c>
      <c r="O56" s="152">
        <f t="shared" si="20"/>
        <v>3.3599513655069213</v>
      </c>
      <c r="P56" s="52">
        <f t="shared" si="21"/>
        <v>-7.2752124731870302E-2</v>
      </c>
    </row>
    <row r="57" spans="1:16" ht="20.100000000000001" customHeight="1" x14ac:dyDescent="0.25">
      <c r="A57" s="38" t="s">
        <v>189</v>
      </c>
      <c r="B57" s="19">
        <v>713.49</v>
      </c>
      <c r="C57" s="140">
        <v>536.39</v>
      </c>
      <c r="D57" s="247">
        <f t="shared" si="11"/>
        <v>2.815993313826468E-3</v>
      </c>
      <c r="E57" s="215">
        <f t="shared" si="12"/>
        <v>2.1645908227628315E-3</v>
      </c>
      <c r="F57" s="52">
        <f t="shared" ref="F57:F58" si="22">(C57-B57)/B57</f>
        <v>-0.24821651319570004</v>
      </c>
      <c r="H57" s="19">
        <v>125.11399999999999</v>
      </c>
      <c r="I57" s="140">
        <v>147.52100000000004</v>
      </c>
      <c r="J57" s="247">
        <f t="shared" si="13"/>
        <v>1.811956500125657E-3</v>
      </c>
      <c r="K57" s="215">
        <f t="shared" si="14"/>
        <v>2.1662582541780223E-3</v>
      </c>
      <c r="L57" s="52">
        <f t="shared" si="15"/>
        <v>0.17909266748725206</v>
      </c>
      <c r="N57" s="27">
        <f t="shared" si="16"/>
        <v>1.7535494540918581</v>
      </c>
      <c r="O57" s="152">
        <f t="shared" si="17"/>
        <v>2.750256343332278</v>
      </c>
      <c r="P57" s="52">
        <f t="shared" ref="P57:P58" si="23">(O57-N57)/N57</f>
        <v>0.5683939434468942</v>
      </c>
    </row>
    <row r="58" spans="1:16" ht="20.100000000000001" customHeight="1" x14ac:dyDescent="0.25">
      <c r="A58" s="38" t="s">
        <v>191</v>
      </c>
      <c r="B58" s="19">
        <v>145.73000000000002</v>
      </c>
      <c r="C58" s="140">
        <v>243.91</v>
      </c>
      <c r="D58" s="247">
        <f t="shared" si="11"/>
        <v>5.7516532204225884E-4</v>
      </c>
      <c r="E58" s="215">
        <f t="shared" si="12"/>
        <v>9.8429379291202707E-4</v>
      </c>
      <c r="F58" s="52">
        <f t="shared" si="22"/>
        <v>0.67371165854662707</v>
      </c>
      <c r="H58" s="19">
        <v>42.410999999999994</v>
      </c>
      <c r="I58" s="140">
        <v>94.301000000000016</v>
      </c>
      <c r="J58" s="247">
        <f t="shared" si="13"/>
        <v>6.1421493299574173E-4</v>
      </c>
      <c r="K58" s="215">
        <f t="shared" si="14"/>
        <v>1.3847541680658459E-3</v>
      </c>
      <c r="L58" s="52">
        <f t="shared" si="15"/>
        <v>1.2235033363985766</v>
      </c>
      <c r="N58" s="27">
        <f t="shared" si="16"/>
        <v>2.9102449735812796</v>
      </c>
      <c r="O58" s="152">
        <f t="shared" si="17"/>
        <v>3.8662211471444392</v>
      </c>
      <c r="P58" s="52">
        <f t="shared" si="23"/>
        <v>0.32848649589342216</v>
      </c>
    </row>
    <row r="59" spans="1:16" ht="20.100000000000001" customHeight="1" x14ac:dyDescent="0.25">
      <c r="A59" s="38" t="s">
        <v>183</v>
      </c>
      <c r="B59" s="19">
        <v>177.99</v>
      </c>
      <c r="C59" s="140">
        <v>163.68999999999997</v>
      </c>
      <c r="D59" s="247">
        <f t="shared" si="11"/>
        <v>7.0248868229123471E-4</v>
      </c>
      <c r="E59" s="215">
        <f t="shared" si="12"/>
        <v>6.6056763134668406E-4</v>
      </c>
      <c r="F59" s="52">
        <f t="shared" ref="F59:F60" si="24">(C59-B59)/B59</f>
        <v>-8.0341592224282485E-2</v>
      </c>
      <c r="H59" s="19">
        <v>80.804999999999978</v>
      </c>
      <c r="I59" s="140">
        <v>90.348000000000013</v>
      </c>
      <c r="J59" s="247">
        <f t="shared" si="13"/>
        <v>1.1702538883950132E-3</v>
      </c>
      <c r="K59" s="215">
        <f t="shared" si="14"/>
        <v>1.3267067112375591E-3</v>
      </c>
      <c r="L59" s="52">
        <f t="shared" si="15"/>
        <v>0.11809912752923751</v>
      </c>
      <c r="N59" s="27">
        <f t="shared" si="16"/>
        <v>4.5398617899881994</v>
      </c>
      <c r="O59" s="152">
        <f t="shared" si="17"/>
        <v>5.5194575111491249</v>
      </c>
      <c r="P59" s="52">
        <f t="shared" ref="P59" si="25">(O59-N59)/N59</f>
        <v>0.21577655146269809</v>
      </c>
    </row>
    <row r="60" spans="1:16" ht="20.100000000000001" customHeight="1" x14ac:dyDescent="0.25">
      <c r="A60" s="38" t="s">
        <v>211</v>
      </c>
      <c r="B60" s="19">
        <v>231.19000000000003</v>
      </c>
      <c r="C60" s="140">
        <v>183.70000000000005</v>
      </c>
      <c r="D60" s="247">
        <f t="shared" si="11"/>
        <v>9.1245776986859128E-4</v>
      </c>
      <c r="E60" s="215">
        <f t="shared" si="12"/>
        <v>7.4131757516272161E-4</v>
      </c>
      <c r="F60" s="52">
        <f t="shared" si="24"/>
        <v>-0.20541545914615672</v>
      </c>
      <c r="H60" s="19">
        <v>76.546999999999983</v>
      </c>
      <c r="I60" s="140">
        <v>75.524000000000001</v>
      </c>
      <c r="J60" s="247">
        <f t="shared" si="13"/>
        <v>1.1085876417916351E-3</v>
      </c>
      <c r="K60" s="215">
        <f t="shared" si="14"/>
        <v>1.1090250770299883E-3</v>
      </c>
      <c r="L60" s="52">
        <f t="shared" si="15"/>
        <v>-1.3364338249702564E-2</v>
      </c>
      <c r="N60" s="27">
        <f t="shared" ref="N60" si="26">(H60/B60)*10</f>
        <v>3.3109996107098043</v>
      </c>
      <c r="O60" s="152">
        <f t="shared" ref="O60" si="27">(I60/C60)*10</f>
        <v>4.111268372346216</v>
      </c>
      <c r="P60" s="52">
        <f t="shared" ref="P60" si="28">(O60-N60)/N60</f>
        <v>0.24170004703348544</v>
      </c>
    </row>
    <row r="61" spans="1:16" ht="20.100000000000001" customHeight="1" thickBot="1" x14ac:dyDescent="0.3">
      <c r="A61" s="8" t="s">
        <v>17</v>
      </c>
      <c r="B61" s="19">
        <f>B62-SUM(B39:B60)</f>
        <v>202.89000000004307</v>
      </c>
      <c r="C61" s="140">
        <f>C62-SUM(C39:C60)</f>
        <v>255.44999999998254</v>
      </c>
      <c r="D61" s="247">
        <f t="shared" si="11"/>
        <v>8.0076368756727267E-4</v>
      </c>
      <c r="E61" s="215">
        <f t="shared" si="12"/>
        <v>1.0308632257773776E-3</v>
      </c>
      <c r="F61" s="52">
        <f t="shared" si="18"/>
        <v>0.2590566316719814</v>
      </c>
      <c r="H61" s="19">
        <f>H62-SUM(H39:H60)</f>
        <v>116.56500000001688</v>
      </c>
      <c r="I61" s="140">
        <f>I62-SUM(I39:I60)</f>
        <v>130.06499999998778</v>
      </c>
      <c r="J61" s="247">
        <f t="shared" si="13"/>
        <v>1.6881460862667472E-3</v>
      </c>
      <c r="K61" s="215">
        <f t="shared" si="14"/>
        <v>1.9099272634380048E-3</v>
      </c>
      <c r="L61" s="52">
        <f t="shared" si="15"/>
        <v>0.11581521039736577</v>
      </c>
      <c r="N61" s="27">
        <f t="shared" si="16"/>
        <v>5.7452314061803014</v>
      </c>
      <c r="O61" s="152">
        <f t="shared" si="17"/>
        <v>5.0916030534349845</v>
      </c>
      <c r="P61" s="52">
        <f t="shared" si="8"/>
        <v>-0.11376884698537836</v>
      </c>
    </row>
    <row r="62" spans="1:16" ht="26.25" customHeight="1" thickBot="1" x14ac:dyDescent="0.3">
      <c r="A62" s="12" t="s">
        <v>18</v>
      </c>
      <c r="B62" s="17">
        <v>253370.63000000003</v>
      </c>
      <c r="C62" s="145">
        <v>247802.03000000006</v>
      </c>
      <c r="D62" s="253">
        <f>SUM(D39:D61)</f>
        <v>1</v>
      </c>
      <c r="E62" s="254">
        <f>SUM(E39:E61)</f>
        <v>0.99999999999999967</v>
      </c>
      <c r="F62" s="57">
        <f t="shared" si="18"/>
        <v>-2.1978080095550048E-2</v>
      </c>
      <c r="G62" s="1"/>
      <c r="H62" s="17">
        <v>69049.118999999992</v>
      </c>
      <c r="I62" s="145">
        <v>68099.452000000005</v>
      </c>
      <c r="J62" s="253">
        <f>SUM(J39:J61)</f>
        <v>1</v>
      </c>
      <c r="K62" s="254">
        <f>SUM(K39:K61)</f>
        <v>1.0000000000000002</v>
      </c>
      <c r="L62" s="57">
        <f t="shared" si="15"/>
        <v>-1.375349915760673E-2</v>
      </c>
      <c r="M62" s="1"/>
      <c r="N62" s="29">
        <f t="shared" si="16"/>
        <v>2.7252219012124641</v>
      </c>
      <c r="O62" s="146">
        <f t="shared" si="17"/>
        <v>2.7481393917555872</v>
      </c>
      <c r="P62" s="57">
        <f t="shared" si="8"/>
        <v>8.4094034812089938E-3</v>
      </c>
    </row>
    <row r="64" spans="1:16" ht="15.75" thickBot="1" x14ac:dyDescent="0.3"/>
    <row r="65" spans="1:16" x14ac:dyDescent="0.25">
      <c r="A65" s="357" t="s">
        <v>15</v>
      </c>
      <c r="B65" s="351" t="s">
        <v>1</v>
      </c>
      <c r="C65" s="344"/>
      <c r="D65" s="351" t="s">
        <v>104</v>
      </c>
      <c r="E65" s="344"/>
      <c r="F65" s="130" t="s">
        <v>0</v>
      </c>
      <c r="H65" s="360" t="s">
        <v>19</v>
      </c>
      <c r="I65" s="361"/>
      <c r="J65" s="351" t="s">
        <v>104</v>
      </c>
      <c r="K65" s="349"/>
      <c r="L65" s="130" t="s">
        <v>0</v>
      </c>
      <c r="N65" s="343" t="s">
        <v>22</v>
      </c>
      <c r="O65" s="344"/>
      <c r="P65" s="130" t="s">
        <v>0</v>
      </c>
    </row>
    <row r="66" spans="1:16" x14ac:dyDescent="0.25">
      <c r="A66" s="358"/>
      <c r="B66" s="352" t="str">
        <f>B5</f>
        <v>jan-out</v>
      </c>
      <c r="C66" s="346"/>
      <c r="D66" s="352" t="str">
        <f>B5</f>
        <v>jan-out</v>
      </c>
      <c r="E66" s="346"/>
      <c r="F66" s="131" t="str">
        <f>F37</f>
        <v>2023/2022</v>
      </c>
      <c r="H66" s="341" t="str">
        <f>B5</f>
        <v>jan-out</v>
      </c>
      <c r="I66" s="346"/>
      <c r="J66" s="352" t="str">
        <f>B5</f>
        <v>jan-out</v>
      </c>
      <c r="K66" s="342"/>
      <c r="L66" s="131" t="str">
        <f>L37</f>
        <v>2023/2022</v>
      </c>
      <c r="N66" s="341" t="str">
        <f>B5</f>
        <v>jan-out</v>
      </c>
      <c r="O66" s="342"/>
      <c r="P66" s="131" t="str">
        <f>P37</f>
        <v>2023/2022</v>
      </c>
    </row>
    <row r="67" spans="1:16" ht="19.5" customHeight="1" thickBot="1" x14ac:dyDescent="0.3">
      <c r="A67" s="359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/>
    </row>
    <row r="68" spans="1:16" ht="20.100000000000001" customHeight="1" x14ac:dyDescent="0.25">
      <c r="A68" s="38" t="s">
        <v>159</v>
      </c>
      <c r="B68" s="39">
        <v>84845.06</v>
      </c>
      <c r="C68" s="147">
        <v>78218.669999999984</v>
      </c>
      <c r="D68" s="247">
        <f>B68/$B$96</f>
        <v>0.25410697163674634</v>
      </c>
      <c r="E68" s="246">
        <f>C68/$C$96</f>
        <v>0.22141670375407624</v>
      </c>
      <c r="F68" s="61">
        <f t="shared" ref="F68:F75" si="29">(C68-B68)/B68</f>
        <v>-7.8099891732058585E-2</v>
      </c>
      <c r="H68" s="19">
        <v>29585.541000000008</v>
      </c>
      <c r="I68" s="147">
        <v>28622.468999999994</v>
      </c>
      <c r="J68" s="245">
        <f>H68/$H$96</f>
        <v>0.22777958576362453</v>
      </c>
      <c r="K68" s="246">
        <f>I68/$I$96</f>
        <v>0.20778484354693588</v>
      </c>
      <c r="L68" s="61">
        <f t="shared" ref="L68:L96" si="30">(I68-H68)/H68</f>
        <v>-3.2552117265660763E-2</v>
      </c>
      <c r="N68" s="41">
        <f t="shared" ref="N68:N96" si="31">(H68/B68)*10</f>
        <v>3.4870080827333978</v>
      </c>
      <c r="O68" s="149">
        <f t="shared" ref="O68:O96" si="32">(I68/C68)*10</f>
        <v>3.6592886327522574</v>
      </c>
      <c r="P68" s="61">
        <f t="shared" si="8"/>
        <v>4.9406409716094543E-2</v>
      </c>
    </row>
    <row r="69" spans="1:16" ht="20.100000000000001" customHeight="1" x14ac:dyDescent="0.25">
      <c r="A69" s="38" t="s">
        <v>161</v>
      </c>
      <c r="B69" s="19">
        <v>56581.260000000009</v>
      </c>
      <c r="C69" s="140">
        <v>66514.640000000014</v>
      </c>
      <c r="D69" s="247">
        <f t="shared" ref="D69:D95" si="33">B69/$B$96</f>
        <v>0.16945821748480552</v>
      </c>
      <c r="E69" s="215">
        <f t="shared" ref="E69:E95" si="34">C69/$C$96</f>
        <v>0.1882856399909259</v>
      </c>
      <c r="F69" s="52">
        <f t="shared" si="29"/>
        <v>0.17555954038492608</v>
      </c>
      <c r="H69" s="19">
        <v>24389.309999999994</v>
      </c>
      <c r="I69" s="140">
        <v>28115.225000000013</v>
      </c>
      <c r="J69" s="214">
        <f t="shared" ref="J69:J96" si="35">H69/$H$96</f>
        <v>0.18777371449319186</v>
      </c>
      <c r="K69" s="215">
        <f t="shared" ref="K69:K96" si="36">I69/$I$96</f>
        <v>0.20410250520008963</v>
      </c>
      <c r="L69" s="52">
        <f t="shared" si="30"/>
        <v>0.15276836450067754</v>
      </c>
      <c r="N69" s="40">
        <f t="shared" si="31"/>
        <v>4.3104925553089473</v>
      </c>
      <c r="O69" s="143">
        <f t="shared" si="32"/>
        <v>4.2269228248096971</v>
      </c>
      <c r="P69" s="52">
        <f t="shared" si="8"/>
        <v>-1.9387513010856016E-2</v>
      </c>
    </row>
    <row r="70" spans="1:16" ht="20.100000000000001" customHeight="1" x14ac:dyDescent="0.25">
      <c r="A70" s="38" t="s">
        <v>162</v>
      </c>
      <c r="B70" s="19">
        <v>54916.92</v>
      </c>
      <c r="C70" s="140">
        <v>49857.649999999994</v>
      </c>
      <c r="D70" s="247">
        <f t="shared" si="33"/>
        <v>0.16447359731748046</v>
      </c>
      <c r="E70" s="215">
        <f t="shared" si="34"/>
        <v>0.14113403513412359</v>
      </c>
      <c r="F70" s="52">
        <f t="shared" si="29"/>
        <v>-9.2125887613507901E-2</v>
      </c>
      <c r="H70" s="19">
        <v>22314.66</v>
      </c>
      <c r="I70" s="140">
        <v>20757.369999999995</v>
      </c>
      <c r="J70" s="214">
        <f t="shared" si="35"/>
        <v>0.17180094868828391</v>
      </c>
      <c r="K70" s="215">
        <f t="shared" si="36"/>
        <v>0.15068814915637993</v>
      </c>
      <c r="L70" s="52">
        <f t="shared" si="30"/>
        <v>-6.9787753880184794E-2</v>
      </c>
      <c r="N70" s="40">
        <f t="shared" si="31"/>
        <v>4.0633487821239793</v>
      </c>
      <c r="O70" s="143">
        <f t="shared" si="32"/>
        <v>4.1633269919460698</v>
      </c>
      <c r="P70" s="52">
        <f t="shared" si="8"/>
        <v>2.4604880157452356E-2</v>
      </c>
    </row>
    <row r="71" spans="1:16" ht="20.100000000000001" customHeight="1" x14ac:dyDescent="0.25">
      <c r="A71" s="38" t="s">
        <v>160</v>
      </c>
      <c r="B71" s="19">
        <v>38547.770000000011</v>
      </c>
      <c r="C71" s="140">
        <v>41151.440000000017</v>
      </c>
      <c r="D71" s="247">
        <f t="shared" si="33"/>
        <v>0.11544876151952541</v>
      </c>
      <c r="E71" s="215">
        <f t="shared" si="34"/>
        <v>0.11648901981500898</v>
      </c>
      <c r="F71" s="52">
        <f t="shared" si="29"/>
        <v>6.7543985034672682E-2</v>
      </c>
      <c r="H71" s="19">
        <v>13477.642</v>
      </c>
      <c r="I71" s="140">
        <v>15085.991</v>
      </c>
      <c r="J71" s="214">
        <f t="shared" si="35"/>
        <v>0.10376459608531163</v>
      </c>
      <c r="K71" s="215">
        <f t="shared" si="36"/>
        <v>0.10951676739296962</v>
      </c>
      <c r="L71" s="52">
        <f t="shared" si="30"/>
        <v>0.11933459873767238</v>
      </c>
      <c r="N71" s="40">
        <f t="shared" si="31"/>
        <v>3.4963480377723526</v>
      </c>
      <c r="O71" s="143">
        <f t="shared" si="32"/>
        <v>3.6659691617109855</v>
      </c>
      <c r="P71" s="52">
        <f t="shared" si="8"/>
        <v>4.8513798428003345E-2</v>
      </c>
    </row>
    <row r="72" spans="1:16" ht="20.100000000000001" customHeight="1" x14ac:dyDescent="0.25">
      <c r="A72" s="38" t="s">
        <v>168</v>
      </c>
      <c r="B72" s="19">
        <v>24550.7</v>
      </c>
      <c r="C72" s="140">
        <v>24591.580000000009</v>
      </c>
      <c r="D72" s="247">
        <f t="shared" si="33"/>
        <v>7.3528193963941668E-2</v>
      </c>
      <c r="E72" s="215">
        <f t="shared" si="34"/>
        <v>6.9612364716821057E-2</v>
      </c>
      <c r="F72" s="52">
        <f t="shared" si="29"/>
        <v>1.6651256379658541E-3</v>
      </c>
      <c r="H72" s="19">
        <v>10909.643</v>
      </c>
      <c r="I72" s="140">
        <v>11742.145</v>
      </c>
      <c r="J72" s="214">
        <f t="shared" si="35"/>
        <v>8.399352789827387E-2</v>
      </c>
      <c r="K72" s="215">
        <f t="shared" si="36"/>
        <v>8.5242113869716696E-2</v>
      </c>
      <c r="L72" s="52">
        <f t="shared" si="30"/>
        <v>7.6308821471060093E-2</v>
      </c>
      <c r="N72" s="40">
        <f t="shared" si="31"/>
        <v>4.4437197310056327</v>
      </c>
      <c r="O72" s="143">
        <f t="shared" si="32"/>
        <v>4.7748639981652241</v>
      </c>
      <c r="P72" s="52">
        <f t="shared" ref="P72:P75" si="37">(O72-N72)/N72</f>
        <v>7.4519611317757903E-2</v>
      </c>
    </row>
    <row r="73" spans="1:16" ht="20.100000000000001" customHeight="1" x14ac:dyDescent="0.25">
      <c r="A73" s="38" t="s">
        <v>174</v>
      </c>
      <c r="B73" s="19">
        <v>9792.6799999999985</v>
      </c>
      <c r="C73" s="140">
        <v>29142.92</v>
      </c>
      <c r="D73" s="247">
        <f t="shared" si="33"/>
        <v>2.9328616881262537E-2</v>
      </c>
      <c r="E73" s="215">
        <f t="shared" si="34"/>
        <v>8.2496024084387332E-2</v>
      </c>
      <c r="F73" s="52">
        <f t="shared" si="29"/>
        <v>1.9759902294366813</v>
      </c>
      <c r="H73" s="19">
        <v>2162.2350000000001</v>
      </c>
      <c r="I73" s="140">
        <v>5568.4110000000001</v>
      </c>
      <c r="J73" s="214">
        <f t="shared" si="35"/>
        <v>1.6647084216699318E-2</v>
      </c>
      <c r="K73" s="215">
        <f t="shared" si="36"/>
        <v>4.0423885460057166E-2</v>
      </c>
      <c r="L73" s="52">
        <f t="shared" si="30"/>
        <v>1.5753033319690042</v>
      </c>
      <c r="N73" s="40">
        <f t="shared" si="31"/>
        <v>2.2080114942998246</v>
      </c>
      <c r="O73" s="143">
        <f t="shared" si="32"/>
        <v>1.9107251435340042</v>
      </c>
      <c r="P73" s="52">
        <f t="shared" si="37"/>
        <v>-0.13463985651039007</v>
      </c>
    </row>
    <row r="74" spans="1:16" ht="20.100000000000001" customHeight="1" x14ac:dyDescent="0.25">
      <c r="A74" s="38" t="s">
        <v>165</v>
      </c>
      <c r="B74" s="19">
        <v>12673.390000000007</v>
      </c>
      <c r="C74" s="140">
        <v>9021.4599999999991</v>
      </c>
      <c r="D74" s="247">
        <f t="shared" si="33"/>
        <v>3.7956208095927167E-2</v>
      </c>
      <c r="E74" s="215">
        <f t="shared" si="34"/>
        <v>2.553740604703773E-2</v>
      </c>
      <c r="F74" s="52">
        <f t="shared" si="29"/>
        <v>-0.28815731228976665</v>
      </c>
      <c r="H74" s="19">
        <v>5858.4770000000008</v>
      </c>
      <c r="I74" s="140">
        <v>4795.195999999999</v>
      </c>
      <c r="J74" s="214">
        <f t="shared" si="35"/>
        <v>4.510451454194201E-2</v>
      </c>
      <c r="K74" s="215">
        <f t="shared" si="36"/>
        <v>3.4810730361412662E-2</v>
      </c>
      <c r="L74" s="52">
        <f t="shared" si="30"/>
        <v>-0.18149443959582015</v>
      </c>
      <c r="N74" s="40">
        <f t="shared" si="31"/>
        <v>4.622659761910584</v>
      </c>
      <c r="O74" s="143">
        <f t="shared" si="32"/>
        <v>5.3153214668135753</v>
      </c>
      <c r="P74" s="52">
        <f t="shared" si="37"/>
        <v>0.14984051186512337</v>
      </c>
    </row>
    <row r="75" spans="1:16" ht="20.100000000000001" customHeight="1" x14ac:dyDescent="0.25">
      <c r="A75" s="38" t="s">
        <v>172</v>
      </c>
      <c r="B75" s="19">
        <v>6931.8500000000013</v>
      </c>
      <c r="C75" s="140">
        <v>7462.9800000000005</v>
      </c>
      <c r="D75" s="247">
        <f t="shared" si="33"/>
        <v>2.0760565333328547E-2</v>
      </c>
      <c r="E75" s="215">
        <f t="shared" si="34"/>
        <v>2.1125754654005194E-2</v>
      </c>
      <c r="F75" s="52">
        <f t="shared" si="29"/>
        <v>7.6621681080808024E-2</v>
      </c>
      <c r="H75" s="19">
        <v>2711.4649999999992</v>
      </c>
      <c r="I75" s="140">
        <v>3140.753999999999</v>
      </c>
      <c r="J75" s="214">
        <f t="shared" si="35"/>
        <v>2.0875615372812205E-2</v>
      </c>
      <c r="K75" s="215">
        <f t="shared" si="36"/>
        <v>2.2800306937511679E-2</v>
      </c>
      <c r="L75" s="52">
        <f t="shared" si="30"/>
        <v>0.15832363685314024</v>
      </c>
      <c r="N75" s="40">
        <f t="shared" si="31"/>
        <v>3.9116036844421025</v>
      </c>
      <c r="O75" s="143">
        <f t="shared" si="32"/>
        <v>4.2084448839471618</v>
      </c>
      <c r="P75" s="52">
        <f t="shared" si="37"/>
        <v>7.5887340193922695E-2</v>
      </c>
    </row>
    <row r="76" spans="1:16" ht="20.100000000000001" customHeight="1" x14ac:dyDescent="0.25">
      <c r="A76" s="38" t="s">
        <v>173</v>
      </c>
      <c r="B76" s="19">
        <v>1147.8200000000004</v>
      </c>
      <c r="C76" s="140">
        <v>1366.3999999999999</v>
      </c>
      <c r="D76" s="247">
        <f t="shared" si="33"/>
        <v>3.4376670154289512E-3</v>
      </c>
      <c r="E76" s="215">
        <f t="shared" si="34"/>
        <v>3.8679228886092003E-3</v>
      </c>
      <c r="F76" s="52">
        <f t="shared" ref="F76:F81" si="38">(C76-B76)/B76</f>
        <v>0.19043055531355038</v>
      </c>
      <c r="H76" s="19">
        <v>2130.4969999999998</v>
      </c>
      <c r="I76" s="140">
        <v>2740.8139999999989</v>
      </c>
      <c r="J76" s="214">
        <f t="shared" si="35"/>
        <v>1.6402732812310059E-2</v>
      </c>
      <c r="K76" s="215">
        <f t="shared" si="36"/>
        <v>1.9896942090539129E-2</v>
      </c>
      <c r="L76" s="52">
        <f t="shared" si="30"/>
        <v>0.28646696052611159</v>
      </c>
      <c r="N76" s="40">
        <f t="shared" si="31"/>
        <v>18.561246536913444</v>
      </c>
      <c r="O76" s="143">
        <f t="shared" si="32"/>
        <v>20.058650468384069</v>
      </c>
      <c r="P76" s="52">
        <f t="shared" ref="P76:P81" si="39">(O76-N76)/N76</f>
        <v>8.067367288574516E-2</v>
      </c>
    </row>
    <row r="77" spans="1:16" ht="20.100000000000001" customHeight="1" x14ac:dyDescent="0.25">
      <c r="A77" s="38" t="s">
        <v>179</v>
      </c>
      <c r="B77" s="19">
        <v>4520.59</v>
      </c>
      <c r="C77" s="140">
        <v>5356.5800000000017</v>
      </c>
      <c r="D77" s="247">
        <f t="shared" si="33"/>
        <v>1.3538954830267775E-2</v>
      </c>
      <c r="E77" s="215">
        <f t="shared" si="34"/>
        <v>1.5163084299375204E-2</v>
      </c>
      <c r="F77" s="52">
        <f t="shared" si="38"/>
        <v>0.18492940080830192</v>
      </c>
      <c r="H77" s="19">
        <v>2113.8240000000001</v>
      </c>
      <c r="I77" s="140">
        <v>2733.0120000000002</v>
      </c>
      <c r="J77" s="214">
        <f t="shared" si="35"/>
        <v>1.6274367100375407E-2</v>
      </c>
      <c r="K77" s="215">
        <f t="shared" si="36"/>
        <v>1.984030346340487E-2</v>
      </c>
      <c r="L77" s="52">
        <f t="shared" si="30"/>
        <v>0.29292315727326401</v>
      </c>
      <c r="N77" s="40">
        <f t="shared" si="31"/>
        <v>4.675991408201142</v>
      </c>
      <c r="O77" s="143">
        <f t="shared" si="32"/>
        <v>5.1021584667829085</v>
      </c>
      <c r="P77" s="52">
        <f t="shared" si="39"/>
        <v>9.113940154687182E-2</v>
      </c>
    </row>
    <row r="78" spans="1:16" ht="20.100000000000001" customHeight="1" x14ac:dyDescent="0.25">
      <c r="A78" s="38" t="s">
        <v>178</v>
      </c>
      <c r="B78" s="19">
        <v>6026.5299999999988</v>
      </c>
      <c r="C78" s="140">
        <v>5768.7599999999984</v>
      </c>
      <c r="D78" s="247">
        <f t="shared" si="33"/>
        <v>1.8049174433703043E-2</v>
      </c>
      <c r="E78" s="215">
        <f t="shared" si="34"/>
        <v>1.6329858637948776E-2</v>
      </c>
      <c r="F78" s="52">
        <f t="shared" si="38"/>
        <v>-4.2772540748988307E-2</v>
      </c>
      <c r="H78" s="19">
        <v>2129.3620000000005</v>
      </c>
      <c r="I78" s="140">
        <v>2118.3629999999998</v>
      </c>
      <c r="J78" s="214">
        <f t="shared" si="35"/>
        <v>1.6393994427913387E-2</v>
      </c>
      <c r="K78" s="215">
        <f t="shared" si="36"/>
        <v>1.537825840707934E-2</v>
      </c>
      <c r="L78" s="52">
        <f t="shared" si="30"/>
        <v>-5.1653969592773338E-3</v>
      </c>
      <c r="N78" s="40">
        <f t="shared" si="31"/>
        <v>3.5333135319993447</v>
      </c>
      <c r="O78" s="143">
        <f t="shared" si="32"/>
        <v>3.6721288457138108</v>
      </c>
      <c r="P78" s="52">
        <f t="shared" si="39"/>
        <v>3.9287573111553648E-2</v>
      </c>
    </row>
    <row r="79" spans="1:16" ht="20.100000000000001" customHeight="1" x14ac:dyDescent="0.25">
      <c r="A79" s="38" t="s">
        <v>193</v>
      </c>
      <c r="B79" s="19">
        <v>1588.1399999999999</v>
      </c>
      <c r="C79" s="140">
        <v>1903.7300000000002</v>
      </c>
      <c r="D79" s="247">
        <f t="shared" si="33"/>
        <v>4.7564047445447302E-3</v>
      </c>
      <c r="E79" s="215">
        <f t="shared" si="34"/>
        <v>5.3889643155240006E-3</v>
      </c>
      <c r="F79" s="52">
        <f t="shared" si="38"/>
        <v>0.19871673781908422</v>
      </c>
      <c r="H79" s="19">
        <v>1092.9860000000001</v>
      </c>
      <c r="I79" s="140">
        <v>1422.0650000000001</v>
      </c>
      <c r="J79" s="214">
        <f t="shared" si="35"/>
        <v>8.4149178926774017E-3</v>
      </c>
      <c r="K79" s="215">
        <f t="shared" si="36"/>
        <v>1.0323482350127568E-2</v>
      </c>
      <c r="L79" s="52">
        <f t="shared" si="30"/>
        <v>0.30108253902611737</v>
      </c>
      <c r="N79" s="40">
        <f t="shared" si="31"/>
        <v>6.8821766343017634</v>
      </c>
      <c r="O79" s="143">
        <f t="shared" si="32"/>
        <v>7.4698880618575103</v>
      </c>
      <c r="P79" s="52">
        <f t="shared" si="39"/>
        <v>8.5396155720053477E-2</v>
      </c>
    </row>
    <row r="80" spans="1:16" ht="20.100000000000001" customHeight="1" x14ac:dyDescent="0.25">
      <c r="A80" s="38" t="s">
        <v>192</v>
      </c>
      <c r="B80" s="19">
        <v>4313.2300000000005</v>
      </c>
      <c r="C80" s="140">
        <v>6114.6799999999994</v>
      </c>
      <c r="D80" s="247">
        <f t="shared" si="33"/>
        <v>1.2917921364812089E-2</v>
      </c>
      <c r="E80" s="215">
        <f t="shared" si="34"/>
        <v>1.7309068156118931E-2</v>
      </c>
      <c r="F80" s="52">
        <f t="shared" si="38"/>
        <v>0.41765683721943847</v>
      </c>
      <c r="H80" s="19">
        <v>891.12900000000002</v>
      </c>
      <c r="I80" s="140">
        <v>1323.0330000000001</v>
      </c>
      <c r="J80" s="214">
        <f t="shared" si="35"/>
        <v>6.8608174000249957E-3</v>
      </c>
      <c r="K80" s="215">
        <f t="shared" si="36"/>
        <v>9.6045594428780176E-3</v>
      </c>
      <c r="L80" s="52">
        <f t="shared" si="30"/>
        <v>0.48467056958083521</v>
      </c>
      <c r="N80" s="40">
        <f t="shared" si="31"/>
        <v>2.0660363579034735</v>
      </c>
      <c r="O80" s="143">
        <f t="shared" si="32"/>
        <v>2.1636994904066937</v>
      </c>
      <c r="P80" s="52">
        <f t="shared" si="39"/>
        <v>4.7270771460345765E-2</v>
      </c>
    </row>
    <row r="81" spans="1:16" ht="20.100000000000001" customHeight="1" x14ac:dyDescent="0.25">
      <c r="A81" s="38" t="s">
        <v>204</v>
      </c>
      <c r="B81" s="19">
        <v>6948.3899999999994</v>
      </c>
      <c r="C81" s="140">
        <v>4586.41</v>
      </c>
      <c r="D81" s="247">
        <f t="shared" si="33"/>
        <v>2.0810101856855917E-2</v>
      </c>
      <c r="E81" s="215">
        <f t="shared" si="34"/>
        <v>1.2982933413016777E-2</v>
      </c>
      <c r="F81" s="52">
        <f t="shared" si="38"/>
        <v>-0.33993198424383197</v>
      </c>
      <c r="H81" s="19">
        <v>1796.058</v>
      </c>
      <c r="I81" s="140">
        <v>1207.9740000000002</v>
      </c>
      <c r="J81" s="214">
        <f t="shared" si="35"/>
        <v>1.3827881235886267E-2</v>
      </c>
      <c r="K81" s="215">
        <f t="shared" si="36"/>
        <v>8.7692885124189112E-3</v>
      </c>
      <c r="L81" s="52">
        <f t="shared" si="30"/>
        <v>-0.3274304059223031</v>
      </c>
      <c r="N81" s="40">
        <f t="shared" si="31"/>
        <v>2.5848549088349966</v>
      </c>
      <c r="O81" s="143">
        <f t="shared" si="32"/>
        <v>2.6338116304473438</v>
      </c>
      <c r="P81" s="52">
        <f t="shared" si="39"/>
        <v>1.8939833506713993E-2</v>
      </c>
    </row>
    <row r="82" spans="1:16" ht="20.100000000000001" customHeight="1" x14ac:dyDescent="0.25">
      <c r="A82" s="38" t="s">
        <v>194</v>
      </c>
      <c r="B82" s="19">
        <v>2462.6700000000005</v>
      </c>
      <c r="C82" s="140">
        <v>2033.8300000000002</v>
      </c>
      <c r="D82" s="247">
        <f t="shared" si="33"/>
        <v>7.3755810396111008E-3</v>
      </c>
      <c r="E82" s="215">
        <f t="shared" si="34"/>
        <v>5.7572435659690073E-3</v>
      </c>
      <c r="F82" s="52">
        <f t="shared" ref="F82:F93" si="40">(C82-B82)/B82</f>
        <v>-0.17413620176475139</v>
      </c>
      <c r="H82" s="19">
        <v>1142.1719999999996</v>
      </c>
      <c r="I82" s="140">
        <v>966.45700000000033</v>
      </c>
      <c r="J82" s="214">
        <f t="shared" si="35"/>
        <v>8.7936017472457374E-3</v>
      </c>
      <c r="K82" s="215">
        <f t="shared" si="36"/>
        <v>7.0159955991162442E-3</v>
      </c>
      <c r="L82" s="52">
        <f t="shared" si="30"/>
        <v>-0.153842853790847</v>
      </c>
      <c r="N82" s="40">
        <f t="shared" si="31"/>
        <v>4.6379417461535617</v>
      </c>
      <c r="O82" s="143">
        <f t="shared" si="32"/>
        <v>4.7519065015266779</v>
      </c>
      <c r="P82" s="52">
        <f t="shared" ref="P82:P87" si="41">(O82-N82)/N82</f>
        <v>2.4572269685713917E-2</v>
      </c>
    </row>
    <row r="83" spans="1:16" ht="20.100000000000001" customHeight="1" x14ac:dyDescent="0.25">
      <c r="A83" s="38" t="s">
        <v>202</v>
      </c>
      <c r="B83" s="19">
        <v>1910.8300000000004</v>
      </c>
      <c r="C83" s="140">
        <v>1915.8400000000004</v>
      </c>
      <c r="D83" s="247">
        <f t="shared" si="33"/>
        <v>5.7228461458173775E-3</v>
      </c>
      <c r="E83" s="215">
        <f t="shared" si="34"/>
        <v>5.4232445747314497E-3</v>
      </c>
      <c r="F83" s="52">
        <f t="shared" si="40"/>
        <v>2.6218972907061278E-3</v>
      </c>
      <c r="H83" s="19">
        <v>653.71199999999999</v>
      </c>
      <c r="I83" s="140">
        <v>744.30499999999995</v>
      </c>
      <c r="J83" s="214">
        <f t="shared" si="35"/>
        <v>5.0329398596669394E-3</v>
      </c>
      <c r="K83" s="215">
        <f t="shared" si="36"/>
        <v>5.4032829235032848E-3</v>
      </c>
      <c r="L83" s="52">
        <f t="shared" si="30"/>
        <v>0.13858243385466376</v>
      </c>
      <c r="N83" s="40">
        <f t="shared" si="31"/>
        <v>3.4210892648744258</v>
      </c>
      <c r="O83" s="143">
        <f t="shared" si="32"/>
        <v>3.8850060547853671</v>
      </c>
      <c r="P83" s="52">
        <f t="shared" si="41"/>
        <v>0.13560499419706601</v>
      </c>
    </row>
    <row r="84" spans="1:16" ht="20.100000000000001" customHeight="1" x14ac:dyDescent="0.25">
      <c r="A84" s="38" t="s">
        <v>199</v>
      </c>
      <c r="B84" s="19">
        <v>926.24000000000035</v>
      </c>
      <c r="C84" s="140">
        <v>1065.9099999999999</v>
      </c>
      <c r="D84" s="247">
        <f t="shared" si="33"/>
        <v>2.7740453175331601E-3</v>
      </c>
      <c r="E84" s="215">
        <f t="shared" si="34"/>
        <v>3.0173138804138119E-3</v>
      </c>
      <c r="F84" s="52">
        <f t="shared" si="40"/>
        <v>0.15079245120055218</v>
      </c>
      <c r="H84" s="19">
        <v>447.69400000000002</v>
      </c>
      <c r="I84" s="140">
        <v>529.18599999999992</v>
      </c>
      <c r="J84" s="214">
        <f t="shared" si="35"/>
        <v>3.4468037569047693E-3</v>
      </c>
      <c r="K84" s="215">
        <f t="shared" si="36"/>
        <v>3.8416263187228475E-3</v>
      </c>
      <c r="L84" s="52">
        <f t="shared" si="30"/>
        <v>0.18202611605248206</v>
      </c>
      <c r="N84" s="40">
        <f t="shared" si="31"/>
        <v>4.8334556918293297</v>
      </c>
      <c r="O84" s="143">
        <f t="shared" si="32"/>
        <v>4.9646405418843988</v>
      </c>
      <c r="P84" s="52">
        <f t="shared" si="41"/>
        <v>2.7141006025322503E-2</v>
      </c>
    </row>
    <row r="85" spans="1:16" ht="20.100000000000001" customHeight="1" x14ac:dyDescent="0.25">
      <c r="A85" s="38" t="s">
        <v>205</v>
      </c>
      <c r="B85" s="19">
        <v>7.37</v>
      </c>
      <c r="C85" s="140">
        <v>2041.9900000000005</v>
      </c>
      <c r="D85" s="247">
        <f t="shared" si="33"/>
        <v>2.2072804014315278E-5</v>
      </c>
      <c r="E85" s="215">
        <f t="shared" si="34"/>
        <v>5.7803424028916158E-3</v>
      </c>
      <c r="F85" s="52">
        <f t="shared" si="40"/>
        <v>276.0678426051561</v>
      </c>
      <c r="H85" s="19">
        <v>2.9930000000000003</v>
      </c>
      <c r="I85" s="140">
        <v>398.11799999999999</v>
      </c>
      <c r="J85" s="214">
        <f t="shared" si="35"/>
        <v>2.3043158149128592E-5</v>
      </c>
      <c r="K85" s="215">
        <f t="shared" si="36"/>
        <v>2.8901380360729549E-3</v>
      </c>
      <c r="L85" s="52">
        <f t="shared" si="30"/>
        <v>132.01637153357834</v>
      </c>
      <c r="N85" s="40">
        <f t="shared" si="31"/>
        <v>4.0610583446404345</v>
      </c>
      <c r="O85" s="143">
        <f t="shared" si="32"/>
        <v>1.9496569522867393</v>
      </c>
      <c r="P85" s="52">
        <f t="shared" si="41"/>
        <v>-0.5199140748963158</v>
      </c>
    </row>
    <row r="86" spans="1:16" ht="20.100000000000001" customHeight="1" x14ac:dyDescent="0.25">
      <c r="A86" s="38" t="s">
        <v>203</v>
      </c>
      <c r="B86" s="19">
        <v>546.20999999999981</v>
      </c>
      <c r="C86" s="140">
        <v>511.44</v>
      </c>
      <c r="D86" s="247">
        <f t="shared" si="33"/>
        <v>1.6358733080948634E-3</v>
      </c>
      <c r="E86" s="215">
        <f t="shared" si="34"/>
        <v>1.4477535730022611E-3</v>
      </c>
      <c r="F86" s="52">
        <f t="shared" si="40"/>
        <v>-6.365683528313254E-2</v>
      </c>
      <c r="H86" s="19">
        <v>534.33400000000006</v>
      </c>
      <c r="I86" s="140">
        <v>385.23499999999996</v>
      </c>
      <c r="J86" s="214">
        <f t="shared" si="35"/>
        <v>4.1138465975464342E-3</v>
      </c>
      <c r="K86" s="215">
        <f t="shared" si="36"/>
        <v>2.7966138841412965E-3</v>
      </c>
      <c r="L86" s="52">
        <f t="shared" si="30"/>
        <v>-0.2790370816755065</v>
      </c>
      <c r="N86" s="40">
        <f t="shared" si="31"/>
        <v>9.7825744676955786</v>
      </c>
      <c r="O86" s="143">
        <f t="shared" si="32"/>
        <v>7.532359612075707</v>
      </c>
      <c r="P86" s="52">
        <f t="shared" si="41"/>
        <v>-0.23002276783587225</v>
      </c>
    </row>
    <row r="87" spans="1:16" ht="20.100000000000001" customHeight="1" x14ac:dyDescent="0.25">
      <c r="A87" s="38" t="s">
        <v>210</v>
      </c>
      <c r="B87" s="19">
        <v>1607.54</v>
      </c>
      <c r="C87" s="140">
        <v>1240.3800000000001</v>
      </c>
      <c r="D87" s="247">
        <f t="shared" si="33"/>
        <v>4.8145068338090067E-3</v>
      </c>
      <c r="E87" s="215">
        <f t="shared" si="34"/>
        <v>3.5111930566254983E-3</v>
      </c>
      <c r="F87" s="52">
        <f t="shared" si="40"/>
        <v>-0.22839867126167926</v>
      </c>
      <c r="H87" s="19">
        <v>503.07900000000012</v>
      </c>
      <c r="I87" s="140">
        <v>376.89400000000012</v>
      </c>
      <c r="J87" s="214">
        <f t="shared" si="35"/>
        <v>3.8732138184114483E-3</v>
      </c>
      <c r="K87" s="215">
        <f t="shared" si="36"/>
        <v>2.7360623859450733E-3</v>
      </c>
      <c r="L87" s="52">
        <f t="shared" si="30"/>
        <v>-0.25082541708161138</v>
      </c>
      <c r="N87" s="40">
        <f t="shared" si="31"/>
        <v>3.129496000099532</v>
      </c>
      <c r="O87" s="143">
        <f t="shared" si="32"/>
        <v>3.038536577500444</v>
      </c>
      <c r="P87" s="52">
        <f t="shared" si="41"/>
        <v>-2.9065198548326964E-2</v>
      </c>
    </row>
    <row r="88" spans="1:16" ht="20.100000000000001" customHeight="1" x14ac:dyDescent="0.25">
      <c r="A88" s="38" t="s">
        <v>213</v>
      </c>
      <c r="B88" s="19">
        <v>540.49999999999989</v>
      </c>
      <c r="C88" s="140">
        <v>1072.4899999999998</v>
      </c>
      <c r="D88" s="247">
        <f t="shared" si="33"/>
        <v>1.6187721261516153E-3</v>
      </c>
      <c r="E88" s="215">
        <f t="shared" si="34"/>
        <v>3.0359401484224831E-3</v>
      </c>
      <c r="F88" s="52">
        <f t="shared" si="40"/>
        <v>0.98425531914893616</v>
      </c>
      <c r="H88" s="19">
        <v>211.554</v>
      </c>
      <c r="I88" s="140">
        <v>332.26900000000006</v>
      </c>
      <c r="J88" s="214">
        <f t="shared" si="35"/>
        <v>1.6287578613701135E-3</v>
      </c>
      <c r="K88" s="215">
        <f t="shared" si="36"/>
        <v>2.4121071519195938E-3</v>
      </c>
      <c r="L88" s="52">
        <f t="shared" si="30"/>
        <v>0.57061081331480401</v>
      </c>
      <c r="N88" s="40">
        <f t="shared" ref="N88:N93" si="42">(H88/B88)*10</f>
        <v>3.9140425531914902</v>
      </c>
      <c r="O88" s="143">
        <f t="shared" ref="O88:O93" si="43">(I88/C88)*10</f>
        <v>3.0981081408684474</v>
      </c>
      <c r="P88" s="52">
        <f t="shared" ref="P88:P93" si="44">(O88-N88)/N88</f>
        <v>-0.20846334735368016</v>
      </c>
    </row>
    <row r="89" spans="1:16" ht="20.100000000000001" customHeight="1" x14ac:dyDescent="0.25">
      <c r="A89" s="38" t="s">
        <v>196</v>
      </c>
      <c r="B89" s="19">
        <v>804.23</v>
      </c>
      <c r="C89" s="140">
        <v>752.70999999999992</v>
      </c>
      <c r="D89" s="247">
        <f t="shared" si="33"/>
        <v>2.4086310953097389E-3</v>
      </c>
      <c r="E89" s="215">
        <f t="shared" si="34"/>
        <v>2.1307261691196071E-3</v>
      </c>
      <c r="F89" s="52">
        <f t="shared" si="40"/>
        <v>-6.4061276003133549E-2</v>
      </c>
      <c r="H89" s="19">
        <v>353.90400000000011</v>
      </c>
      <c r="I89" s="140">
        <v>323.83199999999994</v>
      </c>
      <c r="J89" s="214">
        <f t="shared" si="35"/>
        <v>2.7247129440725716E-3</v>
      </c>
      <c r="K89" s="215">
        <f t="shared" si="36"/>
        <v>2.3508587416232801E-3</v>
      </c>
      <c r="L89" s="52">
        <f t="shared" si="30"/>
        <v>-8.4972195849722418E-2</v>
      </c>
      <c r="N89" s="40">
        <f t="shared" si="42"/>
        <v>4.4005321860661759</v>
      </c>
      <c r="O89" s="143">
        <f t="shared" si="43"/>
        <v>4.3022146643461623</v>
      </c>
      <c r="P89" s="52">
        <f t="shared" si="44"/>
        <v>-2.2342188981443144E-2</v>
      </c>
    </row>
    <row r="90" spans="1:16" ht="20.100000000000001" customHeight="1" x14ac:dyDescent="0.25">
      <c r="A90" s="38" t="s">
        <v>212</v>
      </c>
      <c r="B90" s="19">
        <v>302.62</v>
      </c>
      <c r="C90" s="140">
        <v>290.79999999999995</v>
      </c>
      <c r="D90" s="247">
        <f t="shared" si="33"/>
        <v>9.0633269346161326E-4</v>
      </c>
      <c r="E90" s="215">
        <f t="shared" si="34"/>
        <v>8.2317913934979174E-4</v>
      </c>
      <c r="F90" s="52">
        <f t="shared" si="40"/>
        <v>-3.9058885731280316E-2</v>
      </c>
      <c r="H90" s="19">
        <v>322.04800000000006</v>
      </c>
      <c r="I90" s="140">
        <v>323.15000000000003</v>
      </c>
      <c r="J90" s="214">
        <f t="shared" si="35"/>
        <v>2.4794530556667442E-3</v>
      </c>
      <c r="K90" s="215">
        <f t="shared" si="36"/>
        <v>2.3459077619122359E-3</v>
      </c>
      <c r="L90" s="52">
        <f t="shared" si="30"/>
        <v>3.421850158982435E-3</v>
      </c>
      <c r="N90" s="40">
        <f t="shared" si="42"/>
        <v>10.641993258872516</v>
      </c>
      <c r="O90" s="143">
        <f t="shared" si="43"/>
        <v>11.112448418156811</v>
      </c>
      <c r="P90" s="52">
        <f t="shared" si="44"/>
        <v>4.4207428800245127E-2</v>
      </c>
    </row>
    <row r="91" spans="1:16" ht="20.100000000000001" customHeight="1" x14ac:dyDescent="0.25">
      <c r="A91" s="38" t="s">
        <v>195</v>
      </c>
      <c r="B91" s="19">
        <v>1179.4499999999998</v>
      </c>
      <c r="C91" s="140">
        <v>780.01</v>
      </c>
      <c r="D91" s="247">
        <f t="shared" si="33"/>
        <v>3.5323973805541586E-3</v>
      </c>
      <c r="E91" s="215">
        <f t="shared" si="34"/>
        <v>2.2080053661768608E-3</v>
      </c>
      <c r="F91" s="52">
        <f t="shared" si="40"/>
        <v>-0.33866632752554149</v>
      </c>
      <c r="H91" s="19">
        <v>439.50099999999998</v>
      </c>
      <c r="I91" s="140">
        <v>316.04199999999997</v>
      </c>
      <c r="J91" s="214">
        <f t="shared" si="35"/>
        <v>3.3837257098897973E-3</v>
      </c>
      <c r="K91" s="215">
        <f t="shared" si="36"/>
        <v>2.2943072285015217E-3</v>
      </c>
      <c r="L91" s="52">
        <f t="shared" si="30"/>
        <v>-0.28090721067756391</v>
      </c>
      <c r="N91" s="40">
        <f t="shared" si="42"/>
        <v>3.7263215905718772</v>
      </c>
      <c r="O91" s="143">
        <f t="shared" si="43"/>
        <v>4.0517685670696526</v>
      </c>
      <c r="P91" s="52">
        <f t="shared" si="44"/>
        <v>8.7337329478272219E-2</v>
      </c>
    </row>
    <row r="92" spans="1:16" ht="20.100000000000001" customHeight="1" x14ac:dyDescent="0.25">
      <c r="A92" s="38" t="s">
        <v>177</v>
      </c>
      <c r="B92" s="19">
        <v>1340.1499999999996</v>
      </c>
      <c r="C92" s="140">
        <v>915.70000000000027</v>
      </c>
      <c r="D92" s="247">
        <f t="shared" si="33"/>
        <v>4.0136863364700964E-3</v>
      </c>
      <c r="E92" s="215">
        <f t="shared" si="34"/>
        <v>2.5921084522097819E-3</v>
      </c>
      <c r="F92" s="52">
        <f t="shared" si="40"/>
        <v>-0.31671827780472295</v>
      </c>
      <c r="H92" s="19">
        <v>426.93299999999994</v>
      </c>
      <c r="I92" s="140">
        <v>311.12300000000005</v>
      </c>
      <c r="J92" s="214">
        <f t="shared" si="35"/>
        <v>3.28696446310789E-3</v>
      </c>
      <c r="K92" s="215">
        <f t="shared" si="36"/>
        <v>2.2585977428730328E-3</v>
      </c>
      <c r="L92" s="52">
        <f t="shared" si="30"/>
        <v>-0.2712603616960973</v>
      </c>
      <c r="N92" s="40">
        <f t="shared" si="42"/>
        <v>3.1857105547886433</v>
      </c>
      <c r="O92" s="143">
        <f t="shared" si="43"/>
        <v>3.3976520694550612</v>
      </c>
      <c r="P92" s="52">
        <f t="shared" si="44"/>
        <v>6.652880449161809E-2</v>
      </c>
    </row>
    <row r="93" spans="1:16" ht="20.100000000000001" customHeight="1" x14ac:dyDescent="0.25">
      <c r="A93" s="38" t="s">
        <v>206</v>
      </c>
      <c r="B93" s="19">
        <v>258.2</v>
      </c>
      <c r="C93" s="140">
        <v>1157.8</v>
      </c>
      <c r="D93" s="247">
        <f t="shared" si="33"/>
        <v>7.7329687876474958E-4</v>
      </c>
      <c r="E93" s="215">
        <f t="shared" si="34"/>
        <v>3.2774305623768534E-3</v>
      </c>
      <c r="F93" s="52">
        <f t="shared" si="40"/>
        <v>3.4841208365608054</v>
      </c>
      <c r="H93" s="19">
        <v>60.181000000000004</v>
      </c>
      <c r="I93" s="140">
        <v>244.15700000000001</v>
      </c>
      <c r="J93" s="214">
        <f t="shared" si="35"/>
        <v>4.6333454746832868E-4</v>
      </c>
      <c r="K93" s="215">
        <f t="shared" si="36"/>
        <v>1.7724579960551004E-3</v>
      </c>
      <c r="L93" s="52">
        <f t="shared" si="30"/>
        <v>3.0570445821770988</v>
      </c>
      <c r="N93" s="40">
        <f t="shared" si="42"/>
        <v>2.3307900852052676</v>
      </c>
      <c r="O93" s="143">
        <f t="shared" si="43"/>
        <v>2.1088011746415618</v>
      </c>
      <c r="P93" s="52">
        <f t="shared" si="44"/>
        <v>-9.5241914736459737E-2</v>
      </c>
    </row>
    <row r="94" spans="1:16" ht="20.100000000000001" customHeight="1" x14ac:dyDescent="0.25">
      <c r="A94" s="38" t="s">
        <v>200</v>
      </c>
      <c r="B94" s="19">
        <v>1648.6700000000008</v>
      </c>
      <c r="C94" s="140">
        <v>1255.6700000000003</v>
      </c>
      <c r="D94" s="247">
        <f t="shared" si="33"/>
        <v>4.9376892529553844E-3</v>
      </c>
      <c r="E94" s="215">
        <f t="shared" si="34"/>
        <v>3.5544750684571988E-3</v>
      </c>
      <c r="F94" s="52">
        <f t="shared" ref="F94" si="45">(C94-B94)/B94</f>
        <v>-0.2383739620421311</v>
      </c>
      <c r="H94" s="19">
        <v>323.30699999999996</v>
      </c>
      <c r="I94" s="140">
        <v>231.34199999999998</v>
      </c>
      <c r="J94" s="214">
        <f t="shared" si="35"/>
        <v>2.4891461181825313E-3</v>
      </c>
      <c r="K94" s="215">
        <f t="shared" si="36"/>
        <v>1.6794274901943381E-3</v>
      </c>
      <c r="L94" s="52">
        <f t="shared" si="30"/>
        <v>-0.2844510016795182</v>
      </c>
      <c r="N94" s="40">
        <f t="shared" si="31"/>
        <v>1.9610170622380452</v>
      </c>
      <c r="O94" s="143">
        <f t="shared" si="32"/>
        <v>1.8423789689966308</v>
      </c>
      <c r="P94" s="52">
        <f t="shared" ref="P94" si="46">(O94-N94)/N94</f>
        <v>-6.0498246305932993E-2</v>
      </c>
    </row>
    <row r="95" spans="1:16" ht="20.100000000000001" customHeight="1" thickBot="1" x14ac:dyDescent="0.3">
      <c r="A95" s="8" t="s">
        <v>17</v>
      </c>
      <c r="B95" s="19">
        <f>B96-SUM(B68:B94)</f>
        <v>6976.0399999999208</v>
      </c>
      <c r="C95" s="140">
        <f>C96-SUM(C68:C94)</f>
        <v>7172.0699999998324</v>
      </c>
      <c r="D95" s="247">
        <f t="shared" si="33"/>
        <v>2.089291230882255E-2</v>
      </c>
      <c r="E95" s="215">
        <f t="shared" si="34"/>
        <v>2.030226413327484E-2</v>
      </c>
      <c r="F95" s="52">
        <f>(C95-B95)/B95</f>
        <v>2.8100469607386675E-2</v>
      </c>
      <c r="H95" s="196">
        <f>H96-SUM(H68:H94)</f>
        <v>2902.4689999999246</v>
      </c>
      <c r="I95" s="119">
        <f>I96-SUM(I68:I94)</f>
        <v>2895.582000000024</v>
      </c>
      <c r="J95" s="214">
        <f t="shared" si="35"/>
        <v>2.234615843299077E-2</v>
      </c>
      <c r="K95" s="215">
        <f t="shared" si="36"/>
        <v>2.1020480547898533E-2</v>
      </c>
      <c r="L95" s="52">
        <f t="shared" si="30"/>
        <v>-2.3728074270218768E-3</v>
      </c>
      <c r="N95" s="40">
        <f t="shared" si="31"/>
        <v>4.1606255124683313</v>
      </c>
      <c r="O95" s="143">
        <f t="shared" si="32"/>
        <v>4.037303038035172</v>
      </c>
      <c r="P95" s="52">
        <f>(O95-N95)/N95</f>
        <v>-2.9640368753110179E-2</v>
      </c>
    </row>
    <row r="96" spans="1:16" ht="26.25" customHeight="1" thickBot="1" x14ac:dyDescent="0.3">
      <c r="A96" s="12" t="s">
        <v>18</v>
      </c>
      <c r="B96" s="17">
        <v>333895.05</v>
      </c>
      <c r="C96" s="145">
        <v>353264.53999999986</v>
      </c>
      <c r="D96" s="243">
        <f>SUM(D68:D95)</f>
        <v>0.99999999999999989</v>
      </c>
      <c r="E96" s="244">
        <f>SUM(E68:E95)</f>
        <v>1</v>
      </c>
      <c r="F96" s="57">
        <f>(C96-B96)/B96</f>
        <v>5.8010713246572164E-2</v>
      </c>
      <c r="G96" s="1"/>
      <c r="H96" s="17">
        <v>129886.70999999992</v>
      </c>
      <c r="I96" s="145">
        <v>137750.51399999997</v>
      </c>
      <c r="J96" s="255">
        <f t="shared" si="35"/>
        <v>1</v>
      </c>
      <c r="K96" s="244">
        <f t="shared" si="36"/>
        <v>1</v>
      </c>
      <c r="L96" s="57">
        <f t="shared" si="30"/>
        <v>6.0543561385149047E-2</v>
      </c>
      <c r="M96" s="1"/>
      <c r="N96" s="37">
        <f t="shared" si="31"/>
        <v>3.8900459890016315</v>
      </c>
      <c r="O96" s="150">
        <f t="shared" si="32"/>
        <v>3.8993586506021809</v>
      </c>
      <c r="P96" s="57">
        <f>(O96-N96)/N96</f>
        <v>2.39397210903913E-3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F27:F31 P28:P32 L28:L32 P57:P59 J57:L59 F51:F52 D68:E93 J68:K95 D7:E21 J7:K19 F80:F87 L80:L87 N80:O87 P80:P87 L93 N94:O94 P94 J61:L61 J60:K60 P61 F57:F58 F54 D39:E43 J39:K4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9C818BB3-71BB-4A30-89C4-41D16587D97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281" id="{50972906-F9D6-4B59-BD1F-604D4E4D2BD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86" id="{E79C2F2D-46FA-4D32-943E-CD15202B13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5" id="{F90A26A5-FC84-4B68-9C18-E249BAEED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1" id="{0C52D5E3-3B86-4457-83B3-7F7D864E3E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lha12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138</v>
      </c>
      <c r="B1" s="4"/>
    </row>
    <row r="3" spans="1:19" ht="15.75" thickBot="1" x14ac:dyDescent="0.3"/>
    <row r="4" spans="1:19" x14ac:dyDescent="0.25">
      <c r="A4" s="332" t="s">
        <v>16</v>
      </c>
      <c r="B4" s="315"/>
      <c r="C4" s="315"/>
      <c r="D4" s="315"/>
      <c r="E4" s="351" t="s">
        <v>1</v>
      </c>
      <c r="F4" s="349"/>
      <c r="G4" s="344" t="s">
        <v>13</v>
      </c>
      <c r="H4" s="344"/>
      <c r="I4" s="130" t="s">
        <v>0</v>
      </c>
      <c r="K4" s="345" t="s">
        <v>19</v>
      </c>
      <c r="L4" s="344"/>
      <c r="M4" s="354" t="s">
        <v>13</v>
      </c>
      <c r="N4" s="355"/>
      <c r="O4" s="130" t="s">
        <v>0</v>
      </c>
      <c r="Q4" s="343" t="s">
        <v>22</v>
      </c>
      <c r="R4" s="344"/>
      <c r="S4" s="130" t="s">
        <v>0</v>
      </c>
    </row>
    <row r="5" spans="1:19" x14ac:dyDescent="0.25">
      <c r="A5" s="350"/>
      <c r="B5" s="316"/>
      <c r="C5" s="316"/>
      <c r="D5" s="316"/>
      <c r="E5" s="352" t="s">
        <v>154</v>
      </c>
      <c r="F5" s="342"/>
      <c r="G5" s="346" t="str">
        <f>E5</f>
        <v>jan-out</v>
      </c>
      <c r="H5" s="346"/>
      <c r="I5" s="131" t="s">
        <v>151</v>
      </c>
      <c r="K5" s="341" t="str">
        <f>E5</f>
        <v>jan-out</v>
      </c>
      <c r="L5" s="346"/>
      <c r="M5" s="347" t="str">
        <f>E5</f>
        <v>jan-out</v>
      </c>
      <c r="N5" s="348"/>
      <c r="O5" s="131" t="str">
        <f>I5</f>
        <v>2023/2022</v>
      </c>
      <c r="Q5" s="341" t="str">
        <f>E5</f>
        <v>jan-out</v>
      </c>
      <c r="R5" s="342"/>
      <c r="S5" s="131" t="str">
        <f>I5</f>
        <v>2023/2022</v>
      </c>
    </row>
    <row r="6" spans="1:19" ht="19.5" customHeight="1" thickBot="1" x14ac:dyDescent="0.3">
      <c r="A6" s="333"/>
      <c r="B6" s="356"/>
      <c r="C6" s="356"/>
      <c r="D6" s="356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235687.85999999984</v>
      </c>
      <c r="F7" s="145">
        <v>235442.4</v>
      </c>
      <c r="G7" s="243">
        <f>E7/E15</f>
        <v>0.37976233935080578</v>
      </c>
      <c r="H7" s="244">
        <f>F7/F15</f>
        <v>0.38255821401340151</v>
      </c>
      <c r="I7" s="164">
        <f t="shared" ref="I7:I18" si="0">(F7-E7)/E7</f>
        <v>-1.0414622119265986E-3</v>
      </c>
      <c r="J7" s="1"/>
      <c r="K7" s="17">
        <v>55413.569000000003</v>
      </c>
      <c r="L7" s="145">
        <v>56117.237999999961</v>
      </c>
      <c r="M7" s="243">
        <f>K7/K15</f>
        <v>0.35333255304642752</v>
      </c>
      <c r="N7" s="244">
        <f>L7/L15</f>
        <v>0.355340722702988</v>
      </c>
      <c r="O7" s="164">
        <f t="shared" ref="O7:O18" si="1">(L7-K7)/K7</f>
        <v>1.2698496283463676E-2</v>
      </c>
      <c r="P7" s="1"/>
      <c r="Q7" s="187">
        <f t="shared" ref="Q7:Q18" si="2">(K7/E7)*10</f>
        <v>2.3511422692708925</v>
      </c>
      <c r="R7" s="188">
        <f t="shared" ref="R7:R18" si="3">(L7/F7)*10</f>
        <v>2.3834805455601864</v>
      </c>
      <c r="S7" s="55">
        <f>(R7-Q7)/Q7</f>
        <v>1.3754283061450899E-2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164871.67999999985</v>
      </c>
      <c r="F8" s="181">
        <v>169446.68</v>
      </c>
      <c r="G8" s="245">
        <f>E8/E7</f>
        <v>0.69953403624607546</v>
      </c>
      <c r="H8" s="246">
        <f>F8/F7</f>
        <v>0.71969483831289516</v>
      </c>
      <c r="I8" s="206">
        <f t="shared" si="0"/>
        <v>2.7748852926106835E-2</v>
      </c>
      <c r="K8" s="180">
        <v>42270.900999999998</v>
      </c>
      <c r="L8" s="181">
        <v>43924.924999999959</v>
      </c>
      <c r="M8" s="250">
        <f>K8/K7</f>
        <v>0.76282581618231438</v>
      </c>
      <c r="N8" s="246">
        <f>L8/L7</f>
        <v>0.78273497708493756</v>
      </c>
      <c r="O8" s="207">
        <f t="shared" si="1"/>
        <v>3.9129139925358138E-2</v>
      </c>
      <c r="Q8" s="189">
        <f t="shared" si="2"/>
        <v>2.5638666992414971</v>
      </c>
      <c r="R8" s="190">
        <f t="shared" si="3"/>
        <v>2.5922564549509004</v>
      </c>
      <c r="S8" s="182">
        <f t="shared" ref="S8:S18" si="4">(R8-Q8)/Q8</f>
        <v>1.1073023304137534E-2</v>
      </c>
    </row>
    <row r="9" spans="1:19" ht="24" customHeight="1" x14ac:dyDescent="0.25">
      <c r="A9" s="8"/>
      <c r="B9" t="s">
        <v>37</v>
      </c>
      <c r="E9" s="19">
        <v>65232.429999999993</v>
      </c>
      <c r="F9" s="140">
        <v>61097.739999999983</v>
      </c>
      <c r="G9" s="247">
        <f>E9/E7</f>
        <v>0.27677467138103778</v>
      </c>
      <c r="H9" s="215">
        <f>F9/F7</f>
        <v>0.2595018569297628</v>
      </c>
      <c r="I9" s="182">
        <f t="shared" si="0"/>
        <v>-6.3383964080442959E-2</v>
      </c>
      <c r="K9" s="19">
        <v>11887.588</v>
      </c>
      <c r="L9" s="140">
        <v>11105.385000000002</v>
      </c>
      <c r="M9" s="247">
        <f>K9/K7</f>
        <v>0.21452485762106388</v>
      </c>
      <c r="N9" s="215">
        <f>L9/L7</f>
        <v>0.19789614378384071</v>
      </c>
      <c r="O9" s="182">
        <f t="shared" si="1"/>
        <v>-6.5799975571158562E-2</v>
      </c>
      <c r="Q9" s="189">
        <f t="shared" si="2"/>
        <v>1.8223432731235065</v>
      </c>
      <c r="R9" s="190">
        <f t="shared" si="3"/>
        <v>1.8176425183648373</v>
      </c>
      <c r="S9" s="182">
        <f t="shared" si="4"/>
        <v>-2.5795111316278783E-3</v>
      </c>
    </row>
    <row r="10" spans="1:19" ht="24" customHeight="1" thickBot="1" x14ac:dyDescent="0.3">
      <c r="A10" s="8"/>
      <c r="B10" t="s">
        <v>36</v>
      </c>
      <c r="E10" s="19">
        <v>5583.7500000000009</v>
      </c>
      <c r="F10" s="140">
        <v>4897.9799999999996</v>
      </c>
      <c r="G10" s="247">
        <f>E10/E7</f>
        <v>2.3691292372886769E-2</v>
      </c>
      <c r="H10" s="215">
        <f>F10/F7</f>
        <v>2.0803304757341923E-2</v>
      </c>
      <c r="I10" s="186">
        <f t="shared" si="0"/>
        <v>-0.12281531229012782</v>
      </c>
      <c r="K10" s="19">
        <v>1255.08</v>
      </c>
      <c r="L10" s="140">
        <v>1086.9279999999999</v>
      </c>
      <c r="M10" s="247">
        <f>K10/K7</f>
        <v>2.2649326196621623E-2</v>
      </c>
      <c r="N10" s="215">
        <f>L10/L7</f>
        <v>1.9368879131221688E-2</v>
      </c>
      <c r="O10" s="209">
        <f t="shared" si="1"/>
        <v>-0.13397711699652615</v>
      </c>
      <c r="Q10" s="189">
        <f t="shared" si="2"/>
        <v>2.2477367360644722</v>
      </c>
      <c r="R10" s="190">
        <f t="shared" si="3"/>
        <v>2.2191352353419163</v>
      </c>
      <c r="S10" s="182">
        <f t="shared" si="4"/>
        <v>-1.2724577689037503E-2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384931.5</v>
      </c>
      <c r="F11" s="145">
        <v>379999.61999999965</v>
      </c>
      <c r="G11" s="243">
        <f>E11/E15</f>
        <v>0.62023766064919417</v>
      </c>
      <c r="H11" s="244">
        <f>F11/F15</f>
        <v>0.61744178598659849</v>
      </c>
      <c r="I11" s="164">
        <f t="shared" si="0"/>
        <v>-1.2812357523352478E-2</v>
      </c>
      <c r="J11" s="1"/>
      <c r="K11" s="17">
        <v>101417.63300000003</v>
      </c>
      <c r="L11" s="145">
        <v>101807.91500000005</v>
      </c>
      <c r="M11" s="243">
        <f>K11/K15</f>
        <v>0.64666744695357237</v>
      </c>
      <c r="N11" s="244">
        <f>L11/L15</f>
        <v>0.644659277297012</v>
      </c>
      <c r="O11" s="164">
        <f t="shared" si="1"/>
        <v>3.8482657152925366E-3</v>
      </c>
      <c r="Q11" s="191">
        <f t="shared" si="2"/>
        <v>2.634693003820161</v>
      </c>
      <c r="R11" s="192">
        <f t="shared" si="3"/>
        <v>2.6791583370530776</v>
      </c>
      <c r="S11" s="57">
        <f t="shared" si="4"/>
        <v>1.6876855545767292E-2</v>
      </c>
    </row>
    <row r="12" spans="1:19" s="3" customFormat="1" ht="24" customHeight="1" x14ac:dyDescent="0.25">
      <c r="A12" s="46"/>
      <c r="B12" s="3" t="s">
        <v>33</v>
      </c>
      <c r="E12" s="31">
        <v>342151.08</v>
      </c>
      <c r="F12" s="141">
        <v>335877.88999999966</v>
      </c>
      <c r="G12" s="247">
        <f>E12/E11</f>
        <v>0.88886225211498671</v>
      </c>
      <c r="H12" s="215">
        <f>F12/F11</f>
        <v>0.88389006810059434</v>
      </c>
      <c r="I12" s="206">
        <f t="shared" si="0"/>
        <v>-1.8334561445781061E-2</v>
      </c>
      <c r="K12" s="31">
        <v>94864.46500000004</v>
      </c>
      <c r="L12" s="141">
        <v>94734.022000000055</v>
      </c>
      <c r="M12" s="247">
        <f>K12/K11</f>
        <v>0.9353843330183027</v>
      </c>
      <c r="N12" s="215">
        <f>L12/L11</f>
        <v>0.93051725889878023</v>
      </c>
      <c r="O12" s="206">
        <f t="shared" si="1"/>
        <v>-1.3750459668958729E-3</v>
      </c>
      <c r="Q12" s="189">
        <f t="shared" si="2"/>
        <v>2.7725899623055419</v>
      </c>
      <c r="R12" s="190">
        <f t="shared" si="3"/>
        <v>2.8204899703282091</v>
      </c>
      <c r="S12" s="182">
        <f t="shared" si="4"/>
        <v>1.7276268281241302E-2</v>
      </c>
    </row>
    <row r="13" spans="1:19" ht="24" customHeight="1" x14ac:dyDescent="0.25">
      <c r="A13" s="8"/>
      <c r="B13" s="3" t="s">
        <v>37</v>
      </c>
      <c r="D13" s="3"/>
      <c r="E13" s="19">
        <v>39090.009999999987</v>
      </c>
      <c r="F13" s="140">
        <v>40591.5</v>
      </c>
      <c r="G13" s="247">
        <f>E13/E11</f>
        <v>0.10155056159342633</v>
      </c>
      <c r="H13" s="215">
        <f>F13/F11</f>
        <v>0.10681984366194902</v>
      </c>
      <c r="I13" s="182">
        <f t="shared" si="0"/>
        <v>3.8411092757459332E-2</v>
      </c>
      <c r="K13" s="19">
        <v>6128.7680000000009</v>
      </c>
      <c r="L13" s="140">
        <v>6743.8290000000015</v>
      </c>
      <c r="M13" s="247">
        <f>K13/K11</f>
        <v>6.0430990338731325E-2</v>
      </c>
      <c r="N13" s="215">
        <f>L13/L11</f>
        <v>6.624071419201541E-2</v>
      </c>
      <c r="O13" s="182">
        <f t="shared" si="1"/>
        <v>0.10035638483949801</v>
      </c>
      <c r="Q13" s="189">
        <f t="shared" si="2"/>
        <v>1.5678604328829804</v>
      </c>
      <c r="R13" s="190">
        <f t="shared" si="3"/>
        <v>1.6613894534570051</v>
      </c>
      <c r="S13" s="182">
        <f t="shared" si="4"/>
        <v>5.9653919833950783E-2</v>
      </c>
    </row>
    <row r="14" spans="1:19" ht="24" customHeight="1" thickBot="1" x14ac:dyDescent="0.3">
      <c r="A14" s="8"/>
      <c r="B14" t="s">
        <v>36</v>
      </c>
      <c r="E14" s="19">
        <v>3690.4099999999994</v>
      </c>
      <c r="F14" s="140">
        <v>3530.23</v>
      </c>
      <c r="G14" s="247">
        <f>E14/E11</f>
        <v>9.5871862915869431E-3</v>
      </c>
      <c r="H14" s="215">
        <f>F14/F11</f>
        <v>9.2900882374566673E-3</v>
      </c>
      <c r="I14" s="186">
        <f t="shared" si="0"/>
        <v>-4.3404391381987206E-2</v>
      </c>
      <c r="K14" s="19">
        <v>424.40000000000009</v>
      </c>
      <c r="L14" s="140">
        <v>330.06399999999996</v>
      </c>
      <c r="M14" s="247">
        <f>K14/K11</f>
        <v>4.1846766429660207E-3</v>
      </c>
      <c r="N14" s="215">
        <f>L14/L11</f>
        <v>3.2420269092044542E-3</v>
      </c>
      <c r="O14" s="209">
        <f t="shared" si="1"/>
        <v>-0.22228086710650355</v>
      </c>
      <c r="Q14" s="189">
        <f t="shared" si="2"/>
        <v>1.1500077227191563</v>
      </c>
      <c r="R14" s="190">
        <f t="shared" si="3"/>
        <v>0.93496457737881089</v>
      </c>
      <c r="S14" s="182">
        <f t="shared" si="4"/>
        <v>-0.18699278369355887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620619.35999999987</v>
      </c>
      <c r="F15" s="145">
        <v>615442.01999999967</v>
      </c>
      <c r="G15" s="243">
        <f>G7+G11</f>
        <v>1</v>
      </c>
      <c r="H15" s="244">
        <f>H7+H11</f>
        <v>1</v>
      </c>
      <c r="I15" s="164">
        <f t="shared" si="0"/>
        <v>-8.3422147836319533E-3</v>
      </c>
      <c r="J15" s="1"/>
      <c r="K15" s="17">
        <v>156831.20200000005</v>
      </c>
      <c r="L15" s="145">
        <v>157925.15300000002</v>
      </c>
      <c r="M15" s="243">
        <f>M7+M11</f>
        <v>0.99999999999999989</v>
      </c>
      <c r="N15" s="244">
        <f>N7+N11</f>
        <v>1</v>
      </c>
      <c r="O15" s="164">
        <f t="shared" si="1"/>
        <v>6.975340276993933E-3</v>
      </c>
      <c r="Q15" s="191">
        <f t="shared" si="2"/>
        <v>2.5270111135430917</v>
      </c>
      <c r="R15" s="192">
        <f t="shared" si="3"/>
        <v>2.5660443692161303</v>
      </c>
      <c r="S15" s="57">
        <f t="shared" si="4"/>
        <v>1.5446412350086801E-2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507022.75999999989</v>
      </c>
      <c r="F16" s="181">
        <f t="shared" ref="F16:F17" si="5">F8+F12</f>
        <v>505324.56999999966</v>
      </c>
      <c r="G16" s="245">
        <f>E16/E15</f>
        <v>0.81696252595149466</v>
      </c>
      <c r="H16" s="246">
        <f>F16/F15</f>
        <v>0.82107583424349206</v>
      </c>
      <c r="I16" s="207">
        <f t="shared" si="0"/>
        <v>-3.3493368226709102E-3</v>
      </c>
      <c r="J16" s="3"/>
      <c r="K16" s="180">
        <f t="shared" ref="K16:L18" si="6">K8+K12</f>
        <v>137135.36600000004</v>
      </c>
      <c r="L16" s="181">
        <f t="shared" si="6"/>
        <v>138658.94700000001</v>
      </c>
      <c r="M16" s="250">
        <f>K16/K15</f>
        <v>0.87441379171473799</v>
      </c>
      <c r="N16" s="246">
        <f>L16/L15</f>
        <v>0.87800419607635272</v>
      </c>
      <c r="O16" s="207">
        <f t="shared" si="1"/>
        <v>1.1110051655092211E-2</v>
      </c>
      <c r="P16" s="3"/>
      <c r="Q16" s="189">
        <f t="shared" si="2"/>
        <v>2.7047181471695678</v>
      </c>
      <c r="R16" s="190">
        <f t="shared" si="3"/>
        <v>2.7439581455538589</v>
      </c>
      <c r="S16" s="182">
        <f t="shared" si="4"/>
        <v>1.450798059138062E-2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104322.43999999997</v>
      </c>
      <c r="F17" s="140">
        <f t="shared" si="5"/>
        <v>101689.23999999999</v>
      </c>
      <c r="G17" s="248">
        <f>E17/E15</f>
        <v>0.16809407943703206</v>
      </c>
      <c r="H17" s="215">
        <f>F17/F15</f>
        <v>0.16522960196965433</v>
      </c>
      <c r="I17" s="182">
        <f t="shared" si="0"/>
        <v>-2.5240974041634601E-2</v>
      </c>
      <c r="K17" s="19">
        <f t="shared" si="6"/>
        <v>18016.356</v>
      </c>
      <c r="L17" s="140">
        <f t="shared" si="6"/>
        <v>17849.214000000004</v>
      </c>
      <c r="M17" s="247">
        <f>K17/K15</f>
        <v>0.11487736987439524</v>
      </c>
      <c r="N17" s="215">
        <f>L17/L15</f>
        <v>0.11302324969094696</v>
      </c>
      <c r="O17" s="182">
        <f t="shared" si="1"/>
        <v>-9.2772367508721625E-3</v>
      </c>
      <c r="Q17" s="189">
        <f t="shared" si="2"/>
        <v>1.7269875972992967</v>
      </c>
      <c r="R17" s="190">
        <f t="shared" si="3"/>
        <v>1.7552706658049568</v>
      </c>
      <c r="S17" s="182">
        <f t="shared" si="4"/>
        <v>1.6377111537969242E-2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9274.16</v>
      </c>
      <c r="F18" s="142">
        <f>F10+F14</f>
        <v>8428.2099999999991</v>
      </c>
      <c r="G18" s="249">
        <f>E18/E15</f>
        <v>1.4943394611473289E-2</v>
      </c>
      <c r="H18" s="221">
        <f>F18/F15</f>
        <v>1.369456378685356E-2</v>
      </c>
      <c r="I18" s="208">
        <f t="shared" si="0"/>
        <v>-9.1215808224141132E-2</v>
      </c>
      <c r="K18" s="21">
        <f t="shared" si="6"/>
        <v>1679.48</v>
      </c>
      <c r="L18" s="142">
        <f t="shared" si="6"/>
        <v>1416.9919999999997</v>
      </c>
      <c r="M18" s="249">
        <f>K18/K15</f>
        <v>1.0708838410866733E-2</v>
      </c>
      <c r="N18" s="221">
        <f>L18/L15</f>
        <v>8.972554232700344E-3</v>
      </c>
      <c r="O18" s="208">
        <f t="shared" si="1"/>
        <v>-0.15629123300069087</v>
      </c>
      <c r="Q18" s="193">
        <f t="shared" si="2"/>
        <v>1.8109241160385414</v>
      </c>
      <c r="R18" s="194">
        <f t="shared" si="3"/>
        <v>1.6812490433911824</v>
      </c>
      <c r="S18" s="186">
        <f t="shared" si="4"/>
        <v>-7.1607126714413452E-2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7" id="{E0176B34-D790-464E-9202-A2DCC57EB2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8" id="{233737AC-CB54-4D6E-931B-9D9405402A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" id="{20F04751-E1AE-4503-A136-E97E3FC04A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A1:A21"/>
  <sheetViews>
    <sheetView showGridLines="0" showRowColHeaders="0" topLeftCell="A7" workbookViewId="0">
      <selection activeCell="A22" sqref="A22"/>
    </sheetView>
  </sheetViews>
  <sheetFormatPr defaultRowHeight="15" x14ac:dyDescent="0.25"/>
  <cols>
    <col min="1" max="1" width="152.5703125" customWidth="1"/>
  </cols>
  <sheetData>
    <row r="1" spans="1:1" ht="18.75" x14ac:dyDescent="0.3">
      <c r="A1" s="7" t="s">
        <v>27</v>
      </c>
    </row>
    <row r="3" spans="1:1" ht="46.5" customHeight="1" x14ac:dyDescent="0.25">
      <c r="A3" s="6" t="s">
        <v>28</v>
      </c>
    </row>
    <row r="5" spans="1:1" x14ac:dyDescent="0.25">
      <c r="A5" t="s">
        <v>32</v>
      </c>
    </row>
    <row r="7" spans="1:1" x14ac:dyDescent="0.25">
      <c r="A7" t="s">
        <v>106</v>
      </c>
    </row>
    <row r="9" spans="1:1" x14ac:dyDescent="0.25">
      <c r="A9" t="s">
        <v>96</v>
      </c>
    </row>
    <row r="11" spans="1:1" x14ac:dyDescent="0.25">
      <c r="A11" t="s">
        <v>103</v>
      </c>
    </row>
    <row r="13" spans="1:1" x14ac:dyDescent="0.25">
      <c r="A13" t="s">
        <v>114</v>
      </c>
    </row>
    <row r="15" spans="1:1" x14ac:dyDescent="0.25">
      <c r="A15" t="s">
        <v>113</v>
      </c>
    </row>
    <row r="17" spans="1:1" x14ac:dyDescent="0.25">
      <c r="A17" t="s">
        <v>116</v>
      </c>
    </row>
    <row r="19" spans="1:1" x14ac:dyDescent="0.25">
      <c r="A19" t="s">
        <v>145</v>
      </c>
    </row>
    <row r="21" spans="1:1" x14ac:dyDescent="0.25">
      <c r="A21" t="s">
        <v>152</v>
      </c>
    </row>
  </sheetData>
  <customSheetViews>
    <customSheetView guid="{D2454DF7-9151-402B-B9E4-208D72282370}" showGridLines="0" showRowCol="0">
      <pageMargins left="0.7" right="0.7" top="0.75" bottom="0.75" header="0.3" footer="0.3"/>
      <pageSetup paperSize="9" orientation="portrait" horizontalDpi="4294967292" verticalDpi="0" r:id="rId1"/>
    </customSheetView>
  </customSheetViews>
  <pageMargins left="0.7" right="0.7" top="0.75" bottom="0.75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lha13">
    <pageSetUpPr fitToPage="1"/>
  </sheetPr>
  <dimension ref="A1:P96"/>
  <sheetViews>
    <sheetView showGridLines="0" topLeftCell="A83" workbookViewId="0">
      <selection activeCell="H96" sqref="H96:I96"/>
    </sheetView>
  </sheetViews>
  <sheetFormatPr defaultRowHeight="15" x14ac:dyDescent="0.25"/>
  <cols>
    <col min="1" max="1" width="33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139</v>
      </c>
    </row>
    <row r="3" spans="1:16" ht="8.25" customHeight="1" thickBot="1" x14ac:dyDescent="0.3"/>
    <row r="4" spans="1:16" x14ac:dyDescent="0.25">
      <c r="A4" s="357" t="s">
        <v>3</v>
      </c>
      <c r="B4" s="351" t="s">
        <v>1</v>
      </c>
      <c r="C4" s="344"/>
      <c r="D4" s="351" t="s">
        <v>104</v>
      </c>
      <c r="E4" s="344"/>
      <c r="F4" s="130" t="s">
        <v>0</v>
      </c>
      <c r="H4" s="360" t="s">
        <v>19</v>
      </c>
      <c r="I4" s="361"/>
      <c r="J4" s="351" t="s">
        <v>104</v>
      </c>
      <c r="K4" s="349"/>
      <c r="L4" s="130" t="s">
        <v>0</v>
      </c>
      <c r="N4" s="343" t="s">
        <v>22</v>
      </c>
      <c r="O4" s="344"/>
      <c r="P4" s="130" t="s">
        <v>0</v>
      </c>
    </row>
    <row r="5" spans="1:16" x14ac:dyDescent="0.25">
      <c r="A5" s="358"/>
      <c r="B5" s="352" t="s">
        <v>154</v>
      </c>
      <c r="C5" s="346"/>
      <c r="D5" s="352" t="str">
        <f>B5</f>
        <v>jan-out</v>
      </c>
      <c r="E5" s="346"/>
      <c r="F5" s="131" t="s">
        <v>151</v>
      </c>
      <c r="H5" s="341" t="str">
        <f>B5</f>
        <v>jan-out</v>
      </c>
      <c r="I5" s="346"/>
      <c r="J5" s="352" t="str">
        <f>B5</f>
        <v>jan-out</v>
      </c>
      <c r="K5" s="342"/>
      <c r="L5" s="131" t="str">
        <f>F5</f>
        <v>2023/2022</v>
      </c>
      <c r="N5" s="341" t="str">
        <f>B5</f>
        <v>jan-out</v>
      </c>
      <c r="O5" s="342"/>
      <c r="P5" s="131" t="str">
        <f>F5</f>
        <v>2023/2022</v>
      </c>
    </row>
    <row r="6" spans="1:16" ht="19.5" customHeight="1" thickBot="1" x14ac:dyDescent="0.3">
      <c r="A6" s="359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161</v>
      </c>
      <c r="B7" s="39">
        <v>87016.349999999991</v>
      </c>
      <c r="C7" s="147">
        <v>92297.099999999991</v>
      </c>
      <c r="D7" s="247">
        <f>B7/$B$33</f>
        <v>0.14020888745720084</v>
      </c>
      <c r="E7" s="246">
        <f>C7/$C$33</f>
        <v>0.14996879803559721</v>
      </c>
      <c r="F7" s="52">
        <f>(C7-B7)/B7</f>
        <v>6.0686870915638277E-2</v>
      </c>
      <c r="H7" s="39">
        <v>21611.899000000009</v>
      </c>
      <c r="I7" s="147">
        <v>23782.285000000003</v>
      </c>
      <c r="J7" s="247">
        <f>H7/$H$33</f>
        <v>0.137803566665261</v>
      </c>
      <c r="K7" s="246">
        <f>I7/$I$33</f>
        <v>0.15059212891818446</v>
      </c>
      <c r="L7" s="52">
        <f>(I7-H7)/H7</f>
        <v>0.10042551096504727</v>
      </c>
      <c r="N7" s="27">
        <f t="shared" ref="N7:N33" si="0">(H7/B7)*10</f>
        <v>2.4836595651277045</v>
      </c>
      <c r="O7" s="151">
        <f t="shared" ref="O7:O33" si="1">(I7/C7)*10</f>
        <v>2.5767098857927282</v>
      </c>
      <c r="P7" s="61">
        <f>(O7-N7)/N7</f>
        <v>3.7465006062632131E-2</v>
      </c>
    </row>
    <row r="8" spans="1:16" ht="20.100000000000001" customHeight="1" x14ac:dyDescent="0.25">
      <c r="A8" s="8" t="s">
        <v>159</v>
      </c>
      <c r="B8" s="19">
        <v>67363.55</v>
      </c>
      <c r="C8" s="140">
        <v>66708.649999999994</v>
      </c>
      <c r="D8" s="247">
        <f t="shared" ref="D8:D32" si="2">B8/$B$33</f>
        <v>0.10854245668391656</v>
      </c>
      <c r="E8" s="215">
        <f t="shared" ref="E8:E32" si="3">C8/$C$33</f>
        <v>0.10839144522501076</v>
      </c>
      <c r="F8" s="52">
        <f t="shared" ref="F8:F33" si="4">(C8-B8)/B8</f>
        <v>-9.7218748121203329E-3</v>
      </c>
      <c r="H8" s="19">
        <v>17533.790999999997</v>
      </c>
      <c r="I8" s="140">
        <v>17351.749</v>
      </c>
      <c r="J8" s="247">
        <f t="shared" ref="J8:J32" si="5">H8/$H$33</f>
        <v>0.11180039925983608</v>
      </c>
      <c r="K8" s="215">
        <f t="shared" ref="K8:K32" si="6">I8/$I$33</f>
        <v>0.10987324482756715</v>
      </c>
      <c r="L8" s="52">
        <f t="shared" ref="L8:L33" si="7">(I8-H8)/H8</f>
        <v>-1.0382352567108713E-2</v>
      </c>
      <c r="N8" s="27">
        <f t="shared" si="0"/>
        <v>2.6028603005631377</v>
      </c>
      <c r="O8" s="152">
        <f t="shared" si="1"/>
        <v>2.6011242919771278</v>
      </c>
      <c r="P8" s="52">
        <f t="shared" ref="P8:P71" si="8">(O8-N8)/N8</f>
        <v>-6.6696187483987197E-4</v>
      </c>
    </row>
    <row r="9" spans="1:16" ht="20.100000000000001" customHeight="1" x14ac:dyDescent="0.25">
      <c r="A9" s="8" t="s">
        <v>160</v>
      </c>
      <c r="B9" s="19">
        <v>67532.669999999984</v>
      </c>
      <c r="C9" s="140">
        <v>65857.499999999985</v>
      </c>
      <c r="D9" s="247">
        <f t="shared" si="2"/>
        <v>0.10881495865678441</v>
      </c>
      <c r="E9" s="215">
        <f t="shared" si="3"/>
        <v>0.10700845548375129</v>
      </c>
      <c r="F9" s="52">
        <f t="shared" si="4"/>
        <v>-2.480532755479679E-2</v>
      </c>
      <c r="H9" s="19">
        <v>16833.338999999996</v>
      </c>
      <c r="I9" s="140">
        <v>16621.320000000003</v>
      </c>
      <c r="J9" s="247">
        <f t="shared" si="5"/>
        <v>0.10733411964795118</v>
      </c>
      <c r="K9" s="215">
        <f t="shared" si="6"/>
        <v>0.1052480854648911</v>
      </c>
      <c r="L9" s="52">
        <f t="shared" si="7"/>
        <v>-1.2595183878848575E-2</v>
      </c>
      <c r="N9" s="27">
        <f t="shared" si="0"/>
        <v>2.492621571159559</v>
      </c>
      <c r="O9" s="152">
        <f t="shared" si="1"/>
        <v>2.5238309987472962</v>
      </c>
      <c r="P9" s="52">
        <f t="shared" si="8"/>
        <v>1.2520724344537684E-2</v>
      </c>
    </row>
    <row r="10" spans="1:16" ht="20.100000000000001" customHeight="1" x14ac:dyDescent="0.25">
      <c r="A10" s="8" t="s">
        <v>167</v>
      </c>
      <c r="B10" s="19">
        <v>51004.799999999996</v>
      </c>
      <c r="C10" s="140">
        <v>56758.109999999993</v>
      </c>
      <c r="D10" s="247">
        <f t="shared" si="2"/>
        <v>8.2183707578829007E-2</v>
      </c>
      <c r="E10" s="215">
        <f t="shared" si="3"/>
        <v>9.2223325927599131E-2</v>
      </c>
      <c r="F10" s="52">
        <f t="shared" si="4"/>
        <v>0.11279938358742703</v>
      </c>
      <c r="H10" s="19">
        <v>12244.167000000001</v>
      </c>
      <c r="I10" s="140">
        <v>14056.334000000001</v>
      </c>
      <c r="J10" s="247">
        <f t="shared" si="5"/>
        <v>7.8072263961861399E-2</v>
      </c>
      <c r="K10" s="215">
        <f t="shared" si="6"/>
        <v>8.9006302878174209E-2</v>
      </c>
      <c r="L10" s="52">
        <f t="shared" si="7"/>
        <v>0.14800247334097935</v>
      </c>
      <c r="N10" s="27">
        <f t="shared" si="0"/>
        <v>2.4005911208356863</v>
      </c>
      <c r="O10" s="152">
        <f t="shared" si="1"/>
        <v>2.476533133326674</v>
      </c>
      <c r="P10" s="52">
        <f t="shared" si="8"/>
        <v>3.1634713563612221E-2</v>
      </c>
    </row>
    <row r="11" spans="1:16" ht="20.100000000000001" customHeight="1" x14ac:dyDescent="0.25">
      <c r="A11" s="8" t="s">
        <v>169</v>
      </c>
      <c r="B11" s="19">
        <v>55213.34</v>
      </c>
      <c r="C11" s="140">
        <v>49120.29</v>
      </c>
      <c r="D11" s="247">
        <f t="shared" si="2"/>
        <v>8.8964901127157894E-2</v>
      </c>
      <c r="E11" s="215">
        <f t="shared" si="3"/>
        <v>7.981302609139361E-2</v>
      </c>
      <c r="F11" s="52">
        <f t="shared" si="4"/>
        <v>-0.11035467153408933</v>
      </c>
      <c r="H11" s="19">
        <v>12631.675999999999</v>
      </c>
      <c r="I11" s="140">
        <v>11323.430999999999</v>
      </c>
      <c r="J11" s="247">
        <f t="shared" si="5"/>
        <v>8.0543130696658194E-2</v>
      </c>
      <c r="K11" s="215">
        <f t="shared" si="6"/>
        <v>7.1701250781754822E-2</v>
      </c>
      <c r="L11" s="52">
        <f t="shared" si="7"/>
        <v>-0.10356860008125611</v>
      </c>
      <c r="N11" s="27">
        <f t="shared" si="0"/>
        <v>2.2877942178466291</v>
      </c>
      <c r="O11" s="152">
        <f t="shared" si="1"/>
        <v>2.3052451441145805</v>
      </c>
      <c r="P11" s="52">
        <f t="shared" si="8"/>
        <v>7.6278391351023624E-3</v>
      </c>
    </row>
    <row r="12" spans="1:16" ht="20.100000000000001" customHeight="1" x14ac:dyDescent="0.25">
      <c r="A12" s="8" t="s">
        <v>162</v>
      </c>
      <c r="B12" s="19">
        <v>32086.019999999993</v>
      </c>
      <c r="C12" s="140">
        <v>30528.1</v>
      </c>
      <c r="D12" s="247">
        <f t="shared" si="2"/>
        <v>5.1699998530500238E-2</v>
      </c>
      <c r="E12" s="215">
        <f t="shared" si="3"/>
        <v>4.9603535358212936E-2</v>
      </c>
      <c r="F12" s="52">
        <f t="shared" si="4"/>
        <v>-4.8554479489821264E-2</v>
      </c>
      <c r="H12" s="19">
        <v>9942.4950000000026</v>
      </c>
      <c r="I12" s="140">
        <v>8999.1219999999994</v>
      </c>
      <c r="J12" s="247">
        <f t="shared" si="5"/>
        <v>6.3396153783224884E-2</v>
      </c>
      <c r="K12" s="215">
        <f t="shared" si="6"/>
        <v>5.6983462286086875E-2</v>
      </c>
      <c r="L12" s="52">
        <f t="shared" si="7"/>
        <v>-9.4882924255934045E-2</v>
      </c>
      <c r="N12" s="27">
        <f t="shared" si="0"/>
        <v>3.0986999945770788</v>
      </c>
      <c r="O12" s="152">
        <f t="shared" si="1"/>
        <v>2.9478159466196718</v>
      </c>
      <c r="P12" s="52">
        <f t="shared" si="8"/>
        <v>-4.8692693136303478E-2</v>
      </c>
    </row>
    <row r="13" spans="1:16" ht="20.100000000000001" customHeight="1" x14ac:dyDescent="0.25">
      <c r="A13" s="8" t="s">
        <v>164</v>
      </c>
      <c r="B13" s="19">
        <v>15172.159999999998</v>
      </c>
      <c r="C13" s="140">
        <v>30425.190000000002</v>
      </c>
      <c r="D13" s="247">
        <f t="shared" si="2"/>
        <v>2.4446804237624815E-2</v>
      </c>
      <c r="E13" s="215">
        <f t="shared" si="3"/>
        <v>4.9436322206273788E-2</v>
      </c>
      <c r="F13" s="52">
        <f t="shared" si="4"/>
        <v>1.0053301573408142</v>
      </c>
      <c r="H13" s="19">
        <v>3667.4019999999996</v>
      </c>
      <c r="I13" s="140">
        <v>7219.6700000000019</v>
      </c>
      <c r="J13" s="247">
        <f t="shared" si="5"/>
        <v>2.3384390052688626E-2</v>
      </c>
      <c r="K13" s="215">
        <f t="shared" si="6"/>
        <v>4.5715770178801109E-2</v>
      </c>
      <c r="L13" s="52">
        <f t="shared" si="7"/>
        <v>0.96860611408294006</v>
      </c>
      <c r="N13" s="27">
        <f t="shared" si="0"/>
        <v>2.4171917512074748</v>
      </c>
      <c r="O13" s="152">
        <f t="shared" si="1"/>
        <v>2.3729251978377133</v>
      </c>
      <c r="P13" s="52">
        <f t="shared" si="8"/>
        <v>-1.8313215469003954E-2</v>
      </c>
    </row>
    <row r="14" spans="1:16" ht="20.100000000000001" customHeight="1" x14ac:dyDescent="0.25">
      <c r="A14" s="8" t="s">
        <v>168</v>
      </c>
      <c r="B14" s="19">
        <v>17978.910000000003</v>
      </c>
      <c r="C14" s="140">
        <v>16794.36</v>
      </c>
      <c r="D14" s="247">
        <f t="shared" si="2"/>
        <v>2.8969302536743305E-2</v>
      </c>
      <c r="E14" s="215">
        <f t="shared" si="3"/>
        <v>2.7288289480136563E-2</v>
      </c>
      <c r="F14" s="52">
        <f t="shared" si="4"/>
        <v>-6.5885529211726551E-2</v>
      </c>
      <c r="H14" s="19">
        <v>5973.1259999999993</v>
      </c>
      <c r="I14" s="140">
        <v>5902.3919999999989</v>
      </c>
      <c r="J14" s="247">
        <f t="shared" si="5"/>
        <v>3.8086336926755178E-2</v>
      </c>
      <c r="K14" s="215">
        <f t="shared" si="6"/>
        <v>3.737461631586958E-2</v>
      </c>
      <c r="L14" s="52">
        <f t="shared" si="7"/>
        <v>-1.1842040499396862E-2</v>
      </c>
      <c r="N14" s="27">
        <f t="shared" si="0"/>
        <v>3.3222959567626726</v>
      </c>
      <c r="O14" s="152">
        <f t="shared" si="1"/>
        <v>3.5145084421198538</v>
      </c>
      <c r="P14" s="52">
        <f t="shared" si="8"/>
        <v>5.7855316882869691E-2</v>
      </c>
    </row>
    <row r="15" spans="1:16" ht="20.100000000000001" customHeight="1" x14ac:dyDescent="0.25">
      <c r="A15" s="8" t="s">
        <v>175</v>
      </c>
      <c r="B15" s="19">
        <v>21904.030000000002</v>
      </c>
      <c r="C15" s="140">
        <v>26238.53</v>
      </c>
      <c r="D15" s="247">
        <f t="shared" si="2"/>
        <v>3.5293823254240742E-2</v>
      </c>
      <c r="E15" s="215">
        <f t="shared" si="3"/>
        <v>4.2633634278010452E-2</v>
      </c>
      <c r="F15" s="52">
        <f t="shared" si="4"/>
        <v>0.19788595979826523</v>
      </c>
      <c r="H15" s="19">
        <v>4235.561999999999</v>
      </c>
      <c r="I15" s="140">
        <v>5268.3040000000001</v>
      </c>
      <c r="J15" s="247">
        <f t="shared" si="5"/>
        <v>2.7007138541219625E-2</v>
      </c>
      <c r="K15" s="215">
        <f t="shared" si="6"/>
        <v>3.3359499103983774E-2</v>
      </c>
      <c r="L15" s="52">
        <f t="shared" si="7"/>
        <v>0.24382643908883905</v>
      </c>
      <c r="N15" s="27">
        <f t="shared" si="0"/>
        <v>1.9336907409275819</v>
      </c>
      <c r="O15" s="152">
        <f t="shared" si="1"/>
        <v>2.0078502873446036</v>
      </c>
      <c r="P15" s="52">
        <f t="shared" si="8"/>
        <v>3.8351296227155614E-2</v>
      </c>
    </row>
    <row r="16" spans="1:16" ht="20.100000000000001" customHeight="1" x14ac:dyDescent="0.25">
      <c r="A16" s="8" t="s">
        <v>163</v>
      </c>
      <c r="B16" s="19">
        <v>20419.54</v>
      </c>
      <c r="C16" s="140">
        <v>17418.57</v>
      </c>
      <c r="D16" s="247">
        <f t="shared" si="2"/>
        <v>3.2901874024683996E-2</v>
      </c>
      <c r="E16" s="215">
        <f t="shared" si="3"/>
        <v>2.8302536118674504E-2</v>
      </c>
      <c r="F16" s="52">
        <f t="shared" si="4"/>
        <v>-0.14696560255519964</v>
      </c>
      <c r="H16" s="19">
        <v>5433.7960000000003</v>
      </c>
      <c r="I16" s="140">
        <v>4862.2769999999991</v>
      </c>
      <c r="J16" s="247">
        <f t="shared" si="5"/>
        <v>3.4647416653734511E-2</v>
      </c>
      <c r="K16" s="215">
        <f t="shared" si="6"/>
        <v>3.0788490038695732E-2</v>
      </c>
      <c r="L16" s="52">
        <f t="shared" si="7"/>
        <v>-0.10517858970046007</v>
      </c>
      <c r="N16" s="27">
        <f t="shared" si="0"/>
        <v>2.6610765962406595</v>
      </c>
      <c r="O16" s="152">
        <f t="shared" si="1"/>
        <v>2.791432936228404</v>
      </c>
      <c r="P16" s="52">
        <f t="shared" si="8"/>
        <v>4.8986316354779409E-2</v>
      </c>
    </row>
    <row r="17" spans="1:16" ht="20.100000000000001" customHeight="1" x14ac:dyDescent="0.25">
      <c r="A17" s="8" t="s">
        <v>172</v>
      </c>
      <c r="B17" s="19">
        <v>18863.439999999999</v>
      </c>
      <c r="C17" s="140">
        <v>20367.059999999998</v>
      </c>
      <c r="D17" s="247">
        <f t="shared" si="2"/>
        <v>3.0394540060754795E-2</v>
      </c>
      <c r="E17" s="215">
        <f t="shared" si="3"/>
        <v>3.3093385466270234E-2</v>
      </c>
      <c r="F17" s="52">
        <f t="shared" si="4"/>
        <v>7.9710805664290243E-2</v>
      </c>
      <c r="H17" s="19">
        <v>4308.8139999999985</v>
      </c>
      <c r="I17" s="140">
        <v>4765.5399999999991</v>
      </c>
      <c r="J17" s="247">
        <f t="shared" si="5"/>
        <v>2.7474213964131956E-2</v>
      </c>
      <c r="K17" s="215">
        <f t="shared" si="6"/>
        <v>3.0175940370942678E-2</v>
      </c>
      <c r="L17" s="52">
        <f t="shared" si="7"/>
        <v>0.1059980774291953</v>
      </c>
      <c r="N17" s="27">
        <f t="shared" si="0"/>
        <v>2.2842143320624437</v>
      </c>
      <c r="O17" s="152">
        <f t="shared" si="1"/>
        <v>2.3398271522743093</v>
      </c>
      <c r="P17" s="52">
        <f t="shared" si="8"/>
        <v>2.4346585795936265E-2</v>
      </c>
    </row>
    <row r="18" spans="1:16" ht="20.100000000000001" customHeight="1" x14ac:dyDescent="0.25">
      <c r="A18" s="8" t="s">
        <v>165</v>
      </c>
      <c r="B18" s="19">
        <v>15213.680000000002</v>
      </c>
      <c r="C18" s="140">
        <v>13405.059999999998</v>
      </c>
      <c r="D18" s="247">
        <f t="shared" si="2"/>
        <v>2.4513705147709227E-2</v>
      </c>
      <c r="E18" s="215">
        <f t="shared" si="3"/>
        <v>2.1781190696078884E-2</v>
      </c>
      <c r="F18" s="52">
        <f t="shared" si="4"/>
        <v>-0.11888116484637538</v>
      </c>
      <c r="H18" s="19">
        <v>4198.7000000000007</v>
      </c>
      <c r="I18" s="140">
        <v>3771.4579999999996</v>
      </c>
      <c r="J18" s="247">
        <f t="shared" si="5"/>
        <v>2.6772096027166851E-2</v>
      </c>
      <c r="K18" s="215">
        <f t="shared" si="6"/>
        <v>2.3881300276467041E-2</v>
      </c>
      <c r="L18" s="52">
        <f t="shared" si="7"/>
        <v>-0.10175578155143283</v>
      </c>
      <c r="N18" s="27">
        <f t="shared" si="0"/>
        <v>2.7598187946637505</v>
      </c>
      <c r="O18" s="152">
        <f t="shared" si="1"/>
        <v>2.8134584999992542</v>
      </c>
      <c r="P18" s="52">
        <f t="shared" si="8"/>
        <v>1.943595189626901E-2</v>
      </c>
    </row>
    <row r="19" spans="1:16" ht="20.100000000000001" customHeight="1" x14ac:dyDescent="0.25">
      <c r="A19" s="8" t="s">
        <v>158</v>
      </c>
      <c r="B19" s="19">
        <v>18777.36</v>
      </c>
      <c r="C19" s="140">
        <v>14992.1</v>
      </c>
      <c r="D19" s="247">
        <f t="shared" si="2"/>
        <v>3.0255839908055727E-2</v>
      </c>
      <c r="E19" s="215">
        <f t="shared" si="3"/>
        <v>2.4359890148547215E-2</v>
      </c>
      <c r="F19" s="52">
        <f t="shared" si="4"/>
        <v>-0.20158637848984096</v>
      </c>
      <c r="H19" s="19">
        <v>3417.9360000000006</v>
      </c>
      <c r="I19" s="140">
        <v>2834.7599999999989</v>
      </c>
      <c r="J19" s="247">
        <f t="shared" si="5"/>
        <v>2.1793724440114931E-2</v>
      </c>
      <c r="K19" s="215">
        <f t="shared" si="6"/>
        <v>1.7950022185509607E-2</v>
      </c>
      <c r="L19" s="52">
        <f t="shared" si="7"/>
        <v>-0.17062227028241653</v>
      </c>
      <c r="N19" s="27">
        <f t="shared" si="0"/>
        <v>1.820243101266632</v>
      </c>
      <c r="O19" s="152">
        <f t="shared" si="1"/>
        <v>1.8908358402091761</v>
      </c>
      <c r="P19" s="52">
        <f t="shared" si="8"/>
        <v>3.8782038999857465E-2</v>
      </c>
    </row>
    <row r="20" spans="1:16" ht="20.100000000000001" customHeight="1" x14ac:dyDescent="0.25">
      <c r="A20" s="8" t="s">
        <v>174</v>
      </c>
      <c r="B20" s="19">
        <v>11748.590000000004</v>
      </c>
      <c r="C20" s="140">
        <v>12749.86</v>
      </c>
      <c r="D20" s="247">
        <f t="shared" si="2"/>
        <v>1.8930427822941274E-2</v>
      </c>
      <c r="E20" s="215">
        <f t="shared" si="3"/>
        <v>2.0716590004692885E-2</v>
      </c>
      <c r="F20" s="52">
        <f t="shared" si="4"/>
        <v>8.5224695048511906E-2</v>
      </c>
      <c r="H20" s="19">
        <v>2524.3740000000003</v>
      </c>
      <c r="I20" s="140">
        <v>2783.2069999999994</v>
      </c>
      <c r="J20" s="247">
        <f t="shared" si="5"/>
        <v>1.6096120974702477E-2</v>
      </c>
      <c r="K20" s="215">
        <f t="shared" si="6"/>
        <v>1.7623582736057249E-2</v>
      </c>
      <c r="L20" s="52">
        <f t="shared" si="7"/>
        <v>0.10253353900808641</v>
      </c>
      <c r="N20" s="27">
        <f t="shared" si="0"/>
        <v>2.1486612436045514</v>
      </c>
      <c r="O20" s="152">
        <f t="shared" si="1"/>
        <v>2.1829314204234391</v>
      </c>
      <c r="P20" s="52">
        <f t="shared" si="8"/>
        <v>1.594954854837741E-2</v>
      </c>
    </row>
    <row r="21" spans="1:16" ht="20.100000000000001" customHeight="1" x14ac:dyDescent="0.25">
      <c r="A21" s="8" t="s">
        <v>166</v>
      </c>
      <c r="B21" s="19">
        <v>16384.280000000002</v>
      </c>
      <c r="C21" s="140">
        <v>8920.8799999999992</v>
      </c>
      <c r="D21" s="247">
        <f t="shared" si="2"/>
        <v>2.6399885430580198E-2</v>
      </c>
      <c r="E21" s="215">
        <f t="shared" si="3"/>
        <v>1.4495077862899249E-2</v>
      </c>
      <c r="F21" s="52">
        <f t="shared" si="4"/>
        <v>-0.45552200035643936</v>
      </c>
      <c r="H21" s="19">
        <v>4253.3630000000003</v>
      </c>
      <c r="I21" s="140">
        <v>2373.3540000000003</v>
      </c>
      <c r="J21" s="247">
        <f t="shared" si="5"/>
        <v>2.7120642740466921E-2</v>
      </c>
      <c r="K21" s="215">
        <f t="shared" si="6"/>
        <v>1.5028347004355921E-2</v>
      </c>
      <c r="L21" s="52">
        <f t="shared" si="7"/>
        <v>-0.44200530262759136</v>
      </c>
      <c r="N21" s="27">
        <f t="shared" si="0"/>
        <v>2.5960023876545075</v>
      </c>
      <c r="O21" s="152">
        <f t="shared" si="1"/>
        <v>2.6604482965806069</v>
      </c>
      <c r="P21" s="52">
        <f t="shared" si="8"/>
        <v>2.4825057647318401E-2</v>
      </c>
    </row>
    <row r="22" spans="1:16" ht="20.100000000000001" customHeight="1" x14ac:dyDescent="0.25">
      <c r="A22" s="8" t="s">
        <v>179</v>
      </c>
      <c r="B22" s="19">
        <v>7915.41</v>
      </c>
      <c r="C22" s="140">
        <v>5592.16</v>
      </c>
      <c r="D22" s="247">
        <f t="shared" si="2"/>
        <v>1.2754049438612424E-2</v>
      </c>
      <c r="E22" s="215">
        <f t="shared" si="3"/>
        <v>9.0864123967355995E-3</v>
      </c>
      <c r="F22" s="52">
        <f t="shared" si="4"/>
        <v>-0.29350974870537344</v>
      </c>
      <c r="H22" s="19">
        <v>2271.8589999999999</v>
      </c>
      <c r="I22" s="140">
        <v>1813.5730000000003</v>
      </c>
      <c r="J22" s="247">
        <f t="shared" si="5"/>
        <v>1.4486014077734356E-2</v>
      </c>
      <c r="K22" s="215">
        <f t="shared" si="6"/>
        <v>1.148375015346669E-2</v>
      </c>
      <c r="L22" s="52">
        <f t="shared" si="7"/>
        <v>-0.20172290621909178</v>
      </c>
      <c r="N22" s="27">
        <f t="shared" si="0"/>
        <v>2.8701722336556164</v>
      </c>
      <c r="O22" s="152">
        <f t="shared" si="1"/>
        <v>3.2430635031901813</v>
      </c>
      <c r="P22" s="52">
        <f t="shared" si="8"/>
        <v>0.1299194749228095</v>
      </c>
    </row>
    <row r="23" spans="1:16" ht="20.100000000000001" customHeight="1" x14ac:dyDescent="0.25">
      <c r="A23" s="8" t="s">
        <v>198</v>
      </c>
      <c r="B23" s="19">
        <v>10051.569999999998</v>
      </c>
      <c r="C23" s="140">
        <v>8213.81</v>
      </c>
      <c r="D23" s="247">
        <f t="shared" si="2"/>
        <v>1.6196030365536775E-2</v>
      </c>
      <c r="E23" s="215">
        <f t="shared" si="3"/>
        <v>1.3346196283445185E-2</v>
      </c>
      <c r="F23" s="52">
        <f t="shared" si="4"/>
        <v>-0.18283312955090586</v>
      </c>
      <c r="H23" s="19">
        <v>2133.7919999999999</v>
      </c>
      <c r="I23" s="140">
        <v>1771.6830000000004</v>
      </c>
      <c r="J23" s="247">
        <f t="shared" si="5"/>
        <v>1.3605659924738703E-2</v>
      </c>
      <c r="K23" s="215">
        <f t="shared" si="6"/>
        <v>1.1218497917174729E-2</v>
      </c>
      <c r="L23" s="52">
        <f t="shared" si="7"/>
        <v>-0.16970210779682343</v>
      </c>
      <c r="N23" s="27">
        <f t="shared" si="0"/>
        <v>2.122844490960119</v>
      </c>
      <c r="O23" s="152">
        <f t="shared" si="1"/>
        <v>2.1569563941703067</v>
      </c>
      <c r="P23" s="52">
        <f t="shared" si="8"/>
        <v>1.6068959999401389E-2</v>
      </c>
    </row>
    <row r="24" spans="1:16" ht="20.100000000000001" customHeight="1" x14ac:dyDescent="0.25">
      <c r="A24" s="8" t="s">
        <v>178</v>
      </c>
      <c r="B24" s="19">
        <v>4295.1000000000013</v>
      </c>
      <c r="C24" s="140">
        <v>4458.7</v>
      </c>
      <c r="D24" s="247">
        <f t="shared" si="2"/>
        <v>6.9206671219537884E-3</v>
      </c>
      <c r="E24" s="215">
        <f t="shared" si="3"/>
        <v>7.2447116951812928E-3</v>
      </c>
      <c r="F24" s="52">
        <f t="shared" si="4"/>
        <v>3.8089916416381105E-2</v>
      </c>
      <c r="H24" s="19">
        <v>1318.6320000000003</v>
      </c>
      <c r="I24" s="140">
        <v>1685.5649999999996</v>
      </c>
      <c r="J24" s="247">
        <f t="shared" si="5"/>
        <v>8.407969735512201E-3</v>
      </c>
      <c r="K24" s="215">
        <f t="shared" si="6"/>
        <v>1.0673188963128627E-2</v>
      </c>
      <c r="L24" s="52">
        <f t="shared" si="7"/>
        <v>0.27826793222066448</v>
      </c>
      <c r="N24" s="27">
        <f t="shared" si="0"/>
        <v>3.0700845149123417</v>
      </c>
      <c r="O24" s="152">
        <f t="shared" si="1"/>
        <v>3.7803956310135236</v>
      </c>
      <c r="P24" s="52">
        <f t="shared" si="8"/>
        <v>0.23136532973310117</v>
      </c>
    </row>
    <row r="25" spans="1:16" ht="20.100000000000001" customHeight="1" x14ac:dyDescent="0.25">
      <c r="A25" s="8" t="s">
        <v>176</v>
      </c>
      <c r="B25" s="19">
        <v>8276.61</v>
      </c>
      <c r="C25" s="140">
        <v>5416.9399999999987</v>
      </c>
      <c r="D25" s="247">
        <f t="shared" si="2"/>
        <v>1.3336048685300443E-2</v>
      </c>
      <c r="E25" s="215">
        <f t="shared" si="3"/>
        <v>8.801706454817624E-3</v>
      </c>
      <c r="F25" s="52">
        <f t="shared" ref="F25:F27" si="9">(C25-B25)/B25</f>
        <v>-0.3455122326653064</v>
      </c>
      <c r="H25" s="19">
        <v>2344.018</v>
      </c>
      <c r="I25" s="140">
        <v>1630.3969999999995</v>
      </c>
      <c r="J25" s="247">
        <f t="shared" si="5"/>
        <v>1.4946120224214061E-2</v>
      </c>
      <c r="K25" s="215">
        <f t="shared" si="6"/>
        <v>1.0323858923220417E-2</v>
      </c>
      <c r="L25" s="52">
        <f t="shared" ref="L25:L29" si="10">(I25-H25)/H25</f>
        <v>-0.30444348123606585</v>
      </c>
      <c r="N25" s="27">
        <f t="shared" si="0"/>
        <v>2.8320991323742453</v>
      </c>
      <c r="O25" s="152">
        <f t="shared" si="1"/>
        <v>3.0098118125731501</v>
      </c>
      <c r="P25" s="52">
        <f t="shared" ref="P25:P29" si="11">(O25-N25)/N25</f>
        <v>6.2749456107464088E-2</v>
      </c>
    </row>
    <row r="26" spans="1:16" ht="20.100000000000001" customHeight="1" x14ac:dyDescent="0.25">
      <c r="A26" s="8" t="s">
        <v>170</v>
      </c>
      <c r="B26" s="19">
        <v>5561.61</v>
      </c>
      <c r="C26" s="140">
        <v>6312.3999999999987</v>
      </c>
      <c r="D26" s="247">
        <f t="shared" si="2"/>
        <v>8.9613865735674123E-3</v>
      </c>
      <c r="E26" s="215">
        <f t="shared" si="3"/>
        <v>1.0256693230013767E-2</v>
      </c>
      <c r="F26" s="52">
        <f t="shared" si="9"/>
        <v>0.13499508235924473</v>
      </c>
      <c r="H26" s="19">
        <v>1399.2400000000002</v>
      </c>
      <c r="I26" s="140">
        <v>1619.7639999999999</v>
      </c>
      <c r="J26" s="247">
        <f t="shared" si="5"/>
        <v>8.9219490902071943E-3</v>
      </c>
      <c r="K26" s="215">
        <f t="shared" si="6"/>
        <v>1.0256529559923871E-2</v>
      </c>
      <c r="L26" s="52">
        <f t="shared" si="10"/>
        <v>0.15760269860781539</v>
      </c>
      <c r="N26" s="27">
        <f t="shared" si="0"/>
        <v>2.5158901828786995</v>
      </c>
      <c r="O26" s="152">
        <f t="shared" si="1"/>
        <v>2.5660034218363856</v>
      </c>
      <c r="P26" s="52">
        <f t="shared" si="11"/>
        <v>1.9918690926464141E-2</v>
      </c>
    </row>
    <row r="27" spans="1:16" ht="20.100000000000001" customHeight="1" x14ac:dyDescent="0.25">
      <c r="A27" s="8" t="s">
        <v>193</v>
      </c>
      <c r="B27" s="19">
        <v>3246.2000000000003</v>
      </c>
      <c r="C27" s="140">
        <v>3093.07</v>
      </c>
      <c r="D27" s="247">
        <f t="shared" si="2"/>
        <v>5.2305812696529499E-3</v>
      </c>
      <c r="E27" s="215">
        <f t="shared" si="3"/>
        <v>5.0257699336161664E-3</v>
      </c>
      <c r="F27" s="52">
        <f t="shared" si="9"/>
        <v>-4.7172078122112035E-2</v>
      </c>
      <c r="H27" s="19">
        <v>1451.0179999999998</v>
      </c>
      <c r="I27" s="140">
        <v>1258.2610000000004</v>
      </c>
      <c r="J27" s="247">
        <f t="shared" si="5"/>
        <v>9.2521002293918537E-3</v>
      </c>
      <c r="K27" s="215">
        <f t="shared" si="6"/>
        <v>7.9674515179985316E-3</v>
      </c>
      <c r="L27" s="52">
        <f t="shared" si="10"/>
        <v>-0.13284259740402904</v>
      </c>
      <c r="N27" s="27">
        <f t="shared" si="0"/>
        <v>4.4698971104676231</v>
      </c>
      <c r="O27" s="152">
        <f t="shared" si="1"/>
        <v>4.0680004008961976</v>
      </c>
      <c r="P27" s="52">
        <f t="shared" si="11"/>
        <v>-8.9911847999870537E-2</v>
      </c>
    </row>
    <row r="28" spans="1:16" ht="20.100000000000001" customHeight="1" x14ac:dyDescent="0.25">
      <c r="A28" s="8" t="s">
        <v>171</v>
      </c>
      <c r="B28" s="19">
        <v>5305.18</v>
      </c>
      <c r="C28" s="140">
        <v>5428.0599999999995</v>
      </c>
      <c r="D28" s="247">
        <f t="shared" si="2"/>
        <v>8.5482025568780224E-3</v>
      </c>
      <c r="E28" s="215">
        <f t="shared" si="3"/>
        <v>8.8197747693600746E-3</v>
      </c>
      <c r="F28" s="52">
        <f t="shared" ref="F28:F29" si="12">(C28-B28)/B28</f>
        <v>2.3162267821261334E-2</v>
      </c>
      <c r="H28" s="19">
        <v>1534.3859999999997</v>
      </c>
      <c r="I28" s="140">
        <v>1214.0290000000002</v>
      </c>
      <c r="J28" s="247">
        <f t="shared" si="5"/>
        <v>9.7836781229286261E-3</v>
      </c>
      <c r="K28" s="215">
        <f t="shared" si="6"/>
        <v>7.6873694717902235E-3</v>
      </c>
      <c r="L28" s="52">
        <f t="shared" si="10"/>
        <v>-0.20878514272158347</v>
      </c>
      <c r="N28" s="27">
        <f t="shared" si="0"/>
        <v>2.8922411680659272</v>
      </c>
      <c r="O28" s="152">
        <f t="shared" si="1"/>
        <v>2.2365799198977174</v>
      </c>
      <c r="P28" s="52">
        <f t="shared" si="11"/>
        <v>-0.22669660310749865</v>
      </c>
    </row>
    <row r="29" spans="1:16" ht="20.100000000000001" customHeight="1" x14ac:dyDescent="0.25">
      <c r="A29" s="8" t="s">
        <v>181</v>
      </c>
      <c r="B29" s="19">
        <v>3703.4100000000003</v>
      </c>
      <c r="C29" s="140">
        <v>4204.3499999999995</v>
      </c>
      <c r="D29" s="247">
        <f t="shared" si="2"/>
        <v>5.9672808144431736E-3</v>
      </c>
      <c r="E29" s="215">
        <f t="shared" si="3"/>
        <v>6.8314314969913793E-3</v>
      </c>
      <c r="F29" s="52">
        <f t="shared" si="12"/>
        <v>0.13526452647694939</v>
      </c>
      <c r="H29" s="19">
        <v>948.25300000000027</v>
      </c>
      <c r="I29" s="140">
        <v>1158.9049999999997</v>
      </c>
      <c r="J29" s="247">
        <f t="shared" si="5"/>
        <v>6.0463287146138214E-3</v>
      </c>
      <c r="K29" s="215">
        <f t="shared" si="6"/>
        <v>7.3383180448778782E-3</v>
      </c>
      <c r="L29" s="52">
        <f t="shared" si="10"/>
        <v>0.22214746486433412</v>
      </c>
      <c r="N29" s="27">
        <f t="shared" si="0"/>
        <v>2.5604861465514221</v>
      </c>
      <c r="O29" s="152">
        <f t="shared" si="1"/>
        <v>2.756442731932403</v>
      </c>
      <c r="P29" s="52">
        <f t="shared" si="11"/>
        <v>7.6531007849780383E-2</v>
      </c>
    </row>
    <row r="30" spans="1:16" ht="20.100000000000001" customHeight="1" x14ac:dyDescent="0.25">
      <c r="A30" s="8" t="s">
        <v>173</v>
      </c>
      <c r="B30" s="19">
        <v>637.07999999999981</v>
      </c>
      <c r="C30" s="140">
        <v>601.69999999999993</v>
      </c>
      <c r="D30" s="247">
        <f t="shared" si="2"/>
        <v>1.026522923809531E-3</v>
      </c>
      <c r="E30" s="215">
        <f t="shared" si="3"/>
        <v>9.7767130037692217E-4</v>
      </c>
      <c r="F30" s="52">
        <f t="shared" ref="F30" si="13">(C30-B30)/B30</f>
        <v>-5.553462673447588E-2</v>
      </c>
      <c r="H30" s="19">
        <v>1134.7749999999999</v>
      </c>
      <c r="I30" s="140">
        <v>1137.4590000000001</v>
      </c>
      <c r="J30" s="247">
        <f t="shared" si="5"/>
        <v>7.2356456210799181E-3</v>
      </c>
      <c r="K30" s="215">
        <f t="shared" si="6"/>
        <v>7.202519537847148E-3</v>
      </c>
      <c r="L30" s="52">
        <f t="shared" ref="L30" si="14">(I30-H30)/H30</f>
        <v>2.3652265867684756E-3</v>
      </c>
      <c r="N30" s="27">
        <f t="shared" si="0"/>
        <v>17.812127205374523</v>
      </c>
      <c r="O30" s="152">
        <f t="shared" si="1"/>
        <v>18.904088416154231</v>
      </c>
      <c r="P30" s="52">
        <f t="shared" ref="P30" si="15">(O30-N30)/N30</f>
        <v>6.1304368545617959E-2</v>
      </c>
    </row>
    <row r="31" spans="1:16" ht="20.100000000000001" customHeight="1" x14ac:dyDescent="0.25">
      <c r="A31" s="8" t="s">
        <v>196</v>
      </c>
      <c r="B31" s="19">
        <v>7298.5300000000007</v>
      </c>
      <c r="C31" s="140">
        <v>4572.6000000000004</v>
      </c>
      <c r="D31" s="247">
        <f t="shared" si="2"/>
        <v>1.1760074645431625E-2</v>
      </c>
      <c r="E31" s="215">
        <f t="shared" si="3"/>
        <v>7.429781931366986E-3</v>
      </c>
      <c r="F31" s="52">
        <f t="shared" ref="F31:F32" si="16">(C31-B31)/B31</f>
        <v>-0.37349027817930458</v>
      </c>
      <c r="H31" s="19">
        <v>1717.357</v>
      </c>
      <c r="I31" s="140">
        <v>1135.212</v>
      </c>
      <c r="J31" s="247">
        <f t="shared" si="5"/>
        <v>1.0950352851341409E-2</v>
      </c>
      <c r="K31" s="215">
        <f t="shared" si="6"/>
        <v>7.1882912787173308E-3</v>
      </c>
      <c r="L31" s="52">
        <f t="shared" ref="L31:L32" si="17">(I31-H31)/H31</f>
        <v>-0.33897727729295657</v>
      </c>
      <c r="N31" s="27">
        <f t="shared" si="0"/>
        <v>2.3530176624607964</v>
      </c>
      <c r="O31" s="152">
        <f t="shared" si="1"/>
        <v>2.48264007348117</v>
      </c>
      <c r="P31" s="52">
        <f t="shared" ref="P31:P32" si="18">(O31-N31)/N31</f>
        <v>5.508773397170931E-2</v>
      </c>
    </row>
    <row r="32" spans="1:16" ht="20.100000000000001" customHeight="1" thickBot="1" x14ac:dyDescent="0.3">
      <c r="A32" s="8" t="s">
        <v>17</v>
      </c>
      <c r="B32" s="19">
        <f>B33-SUM(B7:B31)</f>
        <v>47649.939999999944</v>
      </c>
      <c r="C32" s="140">
        <f>C33-SUM(C7:C31)</f>
        <v>44966.870000000345</v>
      </c>
      <c r="D32" s="247">
        <f t="shared" si="2"/>
        <v>7.6778043147090927E-2</v>
      </c>
      <c r="E32" s="215">
        <f t="shared" si="3"/>
        <v>7.3064348124946582E-2</v>
      </c>
      <c r="F32" s="52">
        <f t="shared" si="16"/>
        <v>-5.6307940786485829E-2</v>
      </c>
      <c r="H32" s="19">
        <f>H33-SUM(H7:H31)</f>
        <v>11767.431999999972</v>
      </c>
      <c r="I32" s="140">
        <f>I33-SUM(I7:I31)</f>
        <v>11585.102000000014</v>
      </c>
      <c r="J32" s="247">
        <f t="shared" si="5"/>
        <v>7.5032467072464151E-2</v>
      </c>
      <c r="K32" s="215">
        <f t="shared" si="6"/>
        <v>7.3358181264513406E-2</v>
      </c>
      <c r="L32" s="52">
        <f t="shared" si="17"/>
        <v>-1.5494459623812445E-2</v>
      </c>
      <c r="N32" s="27">
        <f t="shared" si="0"/>
        <v>2.4695586185418041</v>
      </c>
      <c r="O32" s="152">
        <f t="shared" si="1"/>
        <v>2.5763638874575716</v>
      </c>
      <c r="P32" s="52">
        <f t="shared" si="18"/>
        <v>4.3248727976674874E-2</v>
      </c>
    </row>
    <row r="33" spans="1:16" ht="26.25" customHeight="1" thickBot="1" x14ac:dyDescent="0.3">
      <c r="A33" s="12" t="s">
        <v>18</v>
      </c>
      <c r="B33" s="17">
        <v>620619.35999999987</v>
      </c>
      <c r="C33" s="145">
        <v>615442.02000000014</v>
      </c>
      <c r="D33" s="243">
        <f>SUM(D7:D32)</f>
        <v>1.0000000000000004</v>
      </c>
      <c r="E33" s="244">
        <f>SUM(E7:E32)</f>
        <v>1.0000000000000002</v>
      </c>
      <c r="F33" s="57">
        <f t="shared" si="4"/>
        <v>-8.3422147836312022E-3</v>
      </c>
      <c r="G33" s="1"/>
      <c r="H33" s="17">
        <v>156831.20199999996</v>
      </c>
      <c r="I33" s="145">
        <v>157925.15299999999</v>
      </c>
      <c r="J33" s="243">
        <f>SUM(J7:J32)</f>
        <v>1.0000000000000002</v>
      </c>
      <c r="K33" s="244">
        <f>SUM(K7:K32)</f>
        <v>1.0000000000000002</v>
      </c>
      <c r="L33" s="57">
        <f t="shared" si="7"/>
        <v>6.9753402769943086E-3</v>
      </c>
      <c r="N33" s="29">
        <f t="shared" si="0"/>
        <v>2.5270111135430899</v>
      </c>
      <c r="O33" s="146">
        <f t="shared" si="1"/>
        <v>2.5660443692161277</v>
      </c>
      <c r="P33" s="57">
        <f t="shared" si="8"/>
        <v>1.5446412350086461E-2</v>
      </c>
    </row>
    <row r="35" spans="1:16" ht="15.75" thickBot="1" x14ac:dyDescent="0.3"/>
    <row r="36" spans="1:16" x14ac:dyDescent="0.25">
      <c r="A36" s="357" t="s">
        <v>2</v>
      </c>
      <c r="B36" s="351" t="s">
        <v>1</v>
      </c>
      <c r="C36" s="344"/>
      <c r="D36" s="351" t="s">
        <v>104</v>
      </c>
      <c r="E36" s="344"/>
      <c r="F36" s="130" t="s">
        <v>0</v>
      </c>
      <c r="H36" s="360" t="s">
        <v>19</v>
      </c>
      <c r="I36" s="361"/>
      <c r="J36" s="351" t="s">
        <v>104</v>
      </c>
      <c r="K36" s="349"/>
      <c r="L36" s="130" t="s">
        <v>0</v>
      </c>
      <c r="N36" s="343" t="s">
        <v>22</v>
      </c>
      <c r="O36" s="344"/>
      <c r="P36" s="130" t="s">
        <v>0</v>
      </c>
    </row>
    <row r="37" spans="1:16" x14ac:dyDescent="0.25">
      <c r="A37" s="358"/>
      <c r="B37" s="352" t="str">
        <f>B5</f>
        <v>jan-out</v>
      </c>
      <c r="C37" s="346"/>
      <c r="D37" s="352" t="str">
        <f>B5</f>
        <v>jan-out</v>
      </c>
      <c r="E37" s="346"/>
      <c r="F37" s="131" t="str">
        <f>F5</f>
        <v>2023/2022</v>
      </c>
      <c r="H37" s="341" t="str">
        <f>B5</f>
        <v>jan-out</v>
      </c>
      <c r="I37" s="346"/>
      <c r="J37" s="352" t="str">
        <f>B5</f>
        <v>jan-out</v>
      </c>
      <c r="K37" s="342"/>
      <c r="L37" s="131" t="str">
        <f>L5</f>
        <v>2023/2022</v>
      </c>
      <c r="N37" s="341" t="str">
        <f>B5</f>
        <v>jan-out</v>
      </c>
      <c r="O37" s="342"/>
      <c r="P37" s="131" t="str">
        <f>P5</f>
        <v>2023/2022</v>
      </c>
    </row>
    <row r="38" spans="1:16" ht="19.5" customHeight="1" thickBot="1" x14ac:dyDescent="0.3">
      <c r="A38" s="359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167</v>
      </c>
      <c r="B39" s="39">
        <v>51004.799999999996</v>
      </c>
      <c r="C39" s="147">
        <v>56758.109999999993</v>
      </c>
      <c r="D39" s="247">
        <f t="shared" ref="D39:D61" si="19">B39/$B$62</f>
        <v>0.21640826133344332</v>
      </c>
      <c r="E39" s="246">
        <f t="shared" ref="E39:E61" si="20">C39/$C$62</f>
        <v>0.24107004515754166</v>
      </c>
      <c r="F39" s="52">
        <f>(C39-B39)/B39</f>
        <v>0.11279938358742703</v>
      </c>
      <c r="H39" s="39">
        <v>12244.167000000001</v>
      </c>
      <c r="I39" s="147">
        <v>14056.334000000001</v>
      </c>
      <c r="J39" s="247">
        <f t="shared" ref="J39:J61" si="21">H39/$H$62</f>
        <v>0.22095972558634513</v>
      </c>
      <c r="K39" s="246">
        <f t="shared" ref="K39:K61" si="22">I39/$I$62</f>
        <v>0.25048157216860883</v>
      </c>
      <c r="L39" s="52">
        <f>(I39-H39)/H39</f>
        <v>0.14800247334097935</v>
      </c>
      <c r="N39" s="27">
        <f t="shared" ref="N39:N62" si="23">(H39/B39)*10</f>
        <v>2.4005911208356863</v>
      </c>
      <c r="O39" s="151">
        <f t="shared" ref="O39:O62" si="24">(I39/C39)*10</f>
        <v>2.476533133326674</v>
      </c>
      <c r="P39" s="61">
        <f t="shared" si="8"/>
        <v>3.1634713563612221E-2</v>
      </c>
    </row>
    <row r="40" spans="1:16" ht="20.100000000000001" customHeight="1" x14ac:dyDescent="0.25">
      <c r="A40" s="38" t="s">
        <v>169</v>
      </c>
      <c r="B40" s="19">
        <v>55213.34</v>
      </c>
      <c r="C40" s="140">
        <v>49120.29</v>
      </c>
      <c r="D40" s="247">
        <f t="shared" si="19"/>
        <v>0.23426467532099449</v>
      </c>
      <c r="E40" s="215">
        <f t="shared" si="20"/>
        <v>0.20862975402901091</v>
      </c>
      <c r="F40" s="52">
        <f t="shared" ref="F40:F62" si="25">(C40-B40)/B40</f>
        <v>-0.11035467153408933</v>
      </c>
      <c r="H40" s="19">
        <v>12631.675999999999</v>
      </c>
      <c r="I40" s="140">
        <v>11323.430999999999</v>
      </c>
      <c r="J40" s="247">
        <f t="shared" si="21"/>
        <v>0.22795276009022267</v>
      </c>
      <c r="K40" s="215">
        <f t="shared" si="22"/>
        <v>0.20178168783003891</v>
      </c>
      <c r="L40" s="52">
        <f t="shared" ref="L40:L62" si="26">(I40-H40)/H40</f>
        <v>-0.10356860008125611</v>
      </c>
      <c r="N40" s="27">
        <f t="shared" si="23"/>
        <v>2.2877942178466291</v>
      </c>
      <c r="O40" s="152">
        <f t="shared" si="24"/>
        <v>2.3052451441145805</v>
      </c>
      <c r="P40" s="52">
        <f t="shared" si="8"/>
        <v>7.6278391351023624E-3</v>
      </c>
    </row>
    <row r="41" spans="1:16" ht="20.100000000000001" customHeight="1" x14ac:dyDescent="0.25">
      <c r="A41" s="38" t="s">
        <v>164</v>
      </c>
      <c r="B41" s="19">
        <v>15172.159999999998</v>
      </c>
      <c r="C41" s="140">
        <v>30425.190000000002</v>
      </c>
      <c r="D41" s="247">
        <f t="shared" si="19"/>
        <v>6.4373956299658378E-2</v>
      </c>
      <c r="E41" s="215">
        <f t="shared" si="20"/>
        <v>0.12922561951458192</v>
      </c>
      <c r="F41" s="52">
        <f t="shared" si="25"/>
        <v>1.0053301573408142</v>
      </c>
      <c r="H41" s="19">
        <v>3667.4019999999996</v>
      </c>
      <c r="I41" s="140">
        <v>7219.6700000000019</v>
      </c>
      <c r="J41" s="247">
        <f t="shared" si="21"/>
        <v>6.6182382152645686E-2</v>
      </c>
      <c r="K41" s="215">
        <f t="shared" si="22"/>
        <v>0.12865333821311736</v>
      </c>
      <c r="L41" s="52">
        <f t="shared" si="26"/>
        <v>0.96860611408294006</v>
      </c>
      <c r="N41" s="27">
        <f t="shared" si="23"/>
        <v>2.4171917512074748</v>
      </c>
      <c r="O41" s="152">
        <f t="shared" si="24"/>
        <v>2.3729251978377133</v>
      </c>
      <c r="P41" s="52">
        <f t="shared" si="8"/>
        <v>-1.8313215469003954E-2</v>
      </c>
    </row>
    <row r="42" spans="1:16" ht="20.100000000000001" customHeight="1" x14ac:dyDescent="0.25">
      <c r="A42" s="38" t="s">
        <v>175</v>
      </c>
      <c r="B42" s="19">
        <v>21904.030000000002</v>
      </c>
      <c r="C42" s="140">
        <v>26238.53</v>
      </c>
      <c r="D42" s="247">
        <f t="shared" si="19"/>
        <v>9.2936606917301587E-2</v>
      </c>
      <c r="E42" s="215">
        <f t="shared" si="20"/>
        <v>0.11144352079319611</v>
      </c>
      <c r="F42" s="52">
        <f t="shared" si="25"/>
        <v>0.19788595979826523</v>
      </c>
      <c r="H42" s="19">
        <v>4235.561999999999</v>
      </c>
      <c r="I42" s="140">
        <v>5268.3040000000001</v>
      </c>
      <c r="J42" s="247">
        <f t="shared" si="21"/>
        <v>7.6435466555132003E-2</v>
      </c>
      <c r="K42" s="215">
        <f t="shared" si="22"/>
        <v>9.3880315349803914E-2</v>
      </c>
      <c r="L42" s="52">
        <f t="shared" si="26"/>
        <v>0.24382643908883905</v>
      </c>
      <c r="N42" s="27">
        <f t="shared" si="23"/>
        <v>1.9336907409275819</v>
      </c>
      <c r="O42" s="152">
        <f t="shared" si="24"/>
        <v>2.0078502873446036</v>
      </c>
      <c r="P42" s="52">
        <f t="shared" si="8"/>
        <v>3.8351296227155614E-2</v>
      </c>
    </row>
    <row r="43" spans="1:16" ht="20.100000000000001" customHeight="1" x14ac:dyDescent="0.25">
      <c r="A43" s="38" t="s">
        <v>163</v>
      </c>
      <c r="B43" s="19">
        <v>20419.54</v>
      </c>
      <c r="C43" s="140">
        <v>17418.57</v>
      </c>
      <c r="D43" s="247">
        <f t="shared" si="19"/>
        <v>8.6638064429792883E-2</v>
      </c>
      <c r="E43" s="215">
        <f t="shared" si="20"/>
        <v>7.3982298855261405E-2</v>
      </c>
      <c r="F43" s="52">
        <f t="shared" si="25"/>
        <v>-0.14696560255519964</v>
      </c>
      <c r="H43" s="19">
        <v>5433.7960000000003</v>
      </c>
      <c r="I43" s="140">
        <v>4862.2769999999991</v>
      </c>
      <c r="J43" s="247">
        <f t="shared" si="21"/>
        <v>9.8058942927859438E-2</v>
      </c>
      <c r="K43" s="215">
        <f t="shared" si="22"/>
        <v>8.6644980638569541E-2</v>
      </c>
      <c r="L43" s="52">
        <f t="shared" si="26"/>
        <v>-0.10517858970046007</v>
      </c>
      <c r="N43" s="27">
        <f t="shared" si="23"/>
        <v>2.6610765962406595</v>
      </c>
      <c r="O43" s="152">
        <f t="shared" si="24"/>
        <v>2.791432936228404</v>
      </c>
      <c r="P43" s="52">
        <f t="shared" ref="P43:P50" si="27">(O43-N43)/N43</f>
        <v>4.8986316354779409E-2</v>
      </c>
    </row>
    <row r="44" spans="1:16" ht="20.100000000000001" customHeight="1" x14ac:dyDescent="0.25">
      <c r="A44" s="38" t="s">
        <v>158</v>
      </c>
      <c r="B44" s="19">
        <v>18777.36</v>
      </c>
      <c r="C44" s="140">
        <v>14992.1</v>
      </c>
      <c r="D44" s="247">
        <f t="shared" si="19"/>
        <v>7.9670459055464313E-2</v>
      </c>
      <c r="E44" s="215">
        <f t="shared" si="20"/>
        <v>6.3676296198135932E-2</v>
      </c>
      <c r="F44" s="52">
        <f t="shared" ref="F44:F55" si="28">(C44-B44)/B44</f>
        <v>-0.20158637848984096</v>
      </c>
      <c r="H44" s="19">
        <v>3417.9360000000006</v>
      </c>
      <c r="I44" s="140">
        <v>2834.7599999999989</v>
      </c>
      <c r="J44" s="247">
        <f t="shared" si="21"/>
        <v>6.168048840167651E-2</v>
      </c>
      <c r="K44" s="215">
        <f t="shared" si="22"/>
        <v>5.0514959414075203E-2</v>
      </c>
      <c r="L44" s="52">
        <f t="shared" ref="L44:L55" si="29">(I44-H44)/H44</f>
        <v>-0.17062227028241653</v>
      </c>
      <c r="N44" s="27">
        <f t="shared" si="23"/>
        <v>1.820243101266632</v>
      </c>
      <c r="O44" s="152">
        <f t="shared" si="24"/>
        <v>1.8908358402091761</v>
      </c>
      <c r="P44" s="52">
        <f t="shared" si="27"/>
        <v>3.8782038999857465E-2</v>
      </c>
    </row>
    <row r="45" spans="1:16" ht="20.100000000000001" customHeight="1" x14ac:dyDescent="0.25">
      <c r="A45" s="38" t="s">
        <v>166</v>
      </c>
      <c r="B45" s="19">
        <v>16384.280000000002</v>
      </c>
      <c r="C45" s="140">
        <v>8920.8799999999992</v>
      </c>
      <c r="D45" s="247">
        <f t="shared" si="19"/>
        <v>6.9516860138659695E-2</v>
      </c>
      <c r="E45" s="215">
        <f t="shared" si="20"/>
        <v>3.7889861809087905E-2</v>
      </c>
      <c r="F45" s="52">
        <f t="shared" si="28"/>
        <v>-0.45552200035643936</v>
      </c>
      <c r="H45" s="19">
        <v>4253.3630000000003</v>
      </c>
      <c r="I45" s="140">
        <v>2373.3540000000003</v>
      </c>
      <c r="J45" s="247">
        <f t="shared" si="21"/>
        <v>7.6756705564299615E-2</v>
      </c>
      <c r="K45" s="215">
        <f t="shared" si="22"/>
        <v>4.2292779983220133E-2</v>
      </c>
      <c r="L45" s="52">
        <f t="shared" si="29"/>
        <v>-0.44200530262759136</v>
      </c>
      <c r="N45" s="27">
        <f t="shared" si="23"/>
        <v>2.5960023876545075</v>
      </c>
      <c r="O45" s="152">
        <f t="shared" si="24"/>
        <v>2.6604482965806069</v>
      </c>
      <c r="P45" s="52">
        <f t="shared" si="27"/>
        <v>2.4825057647318401E-2</v>
      </c>
    </row>
    <row r="46" spans="1:16" ht="20.100000000000001" customHeight="1" x14ac:dyDescent="0.25">
      <c r="A46" s="38" t="s">
        <v>176</v>
      </c>
      <c r="B46" s="19">
        <v>8276.61</v>
      </c>
      <c r="C46" s="140">
        <v>5416.9399999999987</v>
      </c>
      <c r="D46" s="247">
        <f t="shared" si="19"/>
        <v>3.5116827824733958E-2</v>
      </c>
      <c r="E46" s="215">
        <f t="shared" si="20"/>
        <v>2.3007495676224836E-2</v>
      </c>
      <c r="F46" s="52">
        <f t="shared" si="28"/>
        <v>-0.3455122326653064</v>
      </c>
      <c r="H46" s="19">
        <v>2344.018</v>
      </c>
      <c r="I46" s="140">
        <v>1630.3969999999995</v>
      </c>
      <c r="J46" s="247">
        <f t="shared" si="21"/>
        <v>4.2300433671760077E-2</v>
      </c>
      <c r="K46" s="215">
        <f t="shared" si="22"/>
        <v>2.9053407796014469E-2</v>
      </c>
      <c r="L46" s="52">
        <f t="shared" si="29"/>
        <v>-0.30444348123606585</v>
      </c>
      <c r="N46" s="27">
        <f t="shared" si="23"/>
        <v>2.8320991323742453</v>
      </c>
      <c r="O46" s="152">
        <f t="shared" si="24"/>
        <v>3.0098118125731501</v>
      </c>
      <c r="P46" s="52">
        <f t="shared" si="27"/>
        <v>6.2749456107464088E-2</v>
      </c>
    </row>
    <row r="47" spans="1:16" ht="20.100000000000001" customHeight="1" x14ac:dyDescent="0.25">
      <c r="A47" s="38" t="s">
        <v>170</v>
      </c>
      <c r="B47" s="19">
        <v>5561.61</v>
      </c>
      <c r="C47" s="140">
        <v>6312.3999999999987</v>
      </c>
      <c r="D47" s="247">
        <f t="shared" si="19"/>
        <v>2.3597354568877672E-2</v>
      </c>
      <c r="E47" s="215">
        <f t="shared" si="20"/>
        <v>2.6810803831425426E-2</v>
      </c>
      <c r="F47" s="52">
        <f t="shared" si="28"/>
        <v>0.13499508235924473</v>
      </c>
      <c r="H47" s="19">
        <v>1399.2400000000002</v>
      </c>
      <c r="I47" s="140">
        <v>1619.7639999999999</v>
      </c>
      <c r="J47" s="247">
        <f t="shared" si="21"/>
        <v>2.5250855074864433E-2</v>
      </c>
      <c r="K47" s="215">
        <f t="shared" si="22"/>
        <v>2.8863929475645252E-2</v>
      </c>
      <c r="L47" s="52">
        <f t="shared" si="29"/>
        <v>0.15760269860781539</v>
      </c>
      <c r="N47" s="27">
        <f t="shared" si="23"/>
        <v>2.5158901828786995</v>
      </c>
      <c r="O47" s="152">
        <f t="shared" si="24"/>
        <v>2.5660034218363856</v>
      </c>
      <c r="P47" s="52">
        <f t="shared" si="27"/>
        <v>1.9918690926464141E-2</v>
      </c>
    </row>
    <row r="48" spans="1:16" ht="20.100000000000001" customHeight="1" x14ac:dyDescent="0.25">
      <c r="A48" s="38" t="s">
        <v>171</v>
      </c>
      <c r="B48" s="19">
        <v>5305.18</v>
      </c>
      <c r="C48" s="140">
        <v>5428.0599999999995</v>
      </c>
      <c r="D48" s="247">
        <f t="shared" si="19"/>
        <v>2.2509347744936889E-2</v>
      </c>
      <c r="E48" s="215">
        <f t="shared" si="20"/>
        <v>2.3054725911730422E-2</v>
      </c>
      <c r="F48" s="52">
        <f t="shared" si="28"/>
        <v>2.3162267821261334E-2</v>
      </c>
      <c r="H48" s="19">
        <v>1534.3859999999997</v>
      </c>
      <c r="I48" s="140">
        <v>1214.0290000000002</v>
      </c>
      <c r="J48" s="247">
        <f t="shared" si="21"/>
        <v>2.768971621373097E-2</v>
      </c>
      <c r="K48" s="215">
        <f t="shared" si="22"/>
        <v>2.1633798156637719E-2</v>
      </c>
      <c r="L48" s="52">
        <f t="shared" si="29"/>
        <v>-0.20878514272158347</v>
      </c>
      <c r="N48" s="27">
        <f t="shared" si="23"/>
        <v>2.8922411680659272</v>
      </c>
      <c r="O48" s="152">
        <f t="shared" si="24"/>
        <v>2.2365799198977174</v>
      </c>
      <c r="P48" s="52">
        <f t="shared" si="27"/>
        <v>-0.22669660310749865</v>
      </c>
    </row>
    <row r="49" spans="1:16" ht="20.100000000000001" customHeight="1" x14ac:dyDescent="0.25">
      <c r="A49" s="38" t="s">
        <v>181</v>
      </c>
      <c r="B49" s="19">
        <v>3703.4100000000003</v>
      </c>
      <c r="C49" s="140">
        <v>4204.3499999999995</v>
      </c>
      <c r="D49" s="247">
        <f t="shared" si="19"/>
        <v>1.5713197955974485E-2</v>
      </c>
      <c r="E49" s="215">
        <f t="shared" si="20"/>
        <v>1.7857233871214358E-2</v>
      </c>
      <c r="F49" s="52">
        <f t="shared" si="28"/>
        <v>0.13526452647694939</v>
      </c>
      <c r="H49" s="19">
        <v>948.25300000000027</v>
      </c>
      <c r="I49" s="140">
        <v>1158.9049999999997</v>
      </c>
      <c r="J49" s="247">
        <f t="shared" si="21"/>
        <v>1.7112288869175714E-2</v>
      </c>
      <c r="K49" s="215">
        <f t="shared" si="22"/>
        <v>2.0651497495297249E-2</v>
      </c>
      <c r="L49" s="52">
        <f t="shared" si="29"/>
        <v>0.22214746486433412</v>
      </c>
      <c r="N49" s="27">
        <f t="shared" ref="N49" si="30">(H49/B49)*10</f>
        <v>2.5604861465514221</v>
      </c>
      <c r="O49" s="152">
        <f t="shared" ref="O49" si="31">(I49/C49)*10</f>
        <v>2.756442731932403</v>
      </c>
      <c r="P49" s="52">
        <f t="shared" ref="P49" si="32">(O49-N49)/N49</f>
        <v>7.6531007849780383E-2</v>
      </c>
    </row>
    <row r="50" spans="1:16" ht="20.100000000000001" customHeight="1" x14ac:dyDescent="0.25">
      <c r="A50" s="38" t="s">
        <v>182</v>
      </c>
      <c r="B50" s="19">
        <v>7558.2999999999984</v>
      </c>
      <c r="C50" s="140">
        <v>3873.8199999999997</v>
      </c>
      <c r="D50" s="247">
        <f t="shared" si="19"/>
        <v>3.2069110390327275E-2</v>
      </c>
      <c r="E50" s="215">
        <f t="shared" si="20"/>
        <v>1.6453366088690906E-2</v>
      </c>
      <c r="F50" s="52">
        <f t="shared" si="28"/>
        <v>-0.48747469669105481</v>
      </c>
      <c r="H50" s="19">
        <v>1854.3040000000001</v>
      </c>
      <c r="I50" s="140">
        <v>1035.829</v>
      </c>
      <c r="J50" s="247">
        <f t="shared" si="21"/>
        <v>3.3462995317987916E-2</v>
      </c>
      <c r="K50" s="215">
        <f t="shared" si="22"/>
        <v>1.8458303311363968E-2</v>
      </c>
      <c r="L50" s="52">
        <f t="shared" si="29"/>
        <v>-0.4413920263344091</v>
      </c>
      <c r="N50" s="27">
        <f t="shared" si="23"/>
        <v>2.4533347445854234</v>
      </c>
      <c r="O50" s="152">
        <f t="shared" si="24"/>
        <v>2.6739213489527138</v>
      </c>
      <c r="P50" s="52">
        <f t="shared" si="27"/>
        <v>8.9912966363082339E-2</v>
      </c>
    </row>
    <row r="51" spans="1:16" ht="20.100000000000001" customHeight="1" x14ac:dyDescent="0.25">
      <c r="A51" s="38" t="s">
        <v>185</v>
      </c>
      <c r="B51" s="19">
        <v>1355.4399999999996</v>
      </c>
      <c r="C51" s="140">
        <v>2078.75</v>
      </c>
      <c r="D51" s="247">
        <f t="shared" si="19"/>
        <v>5.7509962541133844E-3</v>
      </c>
      <c r="E51" s="215">
        <f t="shared" si="20"/>
        <v>8.8291233864418641E-3</v>
      </c>
      <c r="F51" s="52">
        <f t="shared" si="28"/>
        <v>0.533634834444904</v>
      </c>
      <c r="H51" s="19">
        <v>253.45300000000006</v>
      </c>
      <c r="I51" s="140">
        <v>433.33299999999991</v>
      </c>
      <c r="J51" s="247">
        <f t="shared" si="21"/>
        <v>4.5738436374672077E-3</v>
      </c>
      <c r="K51" s="215">
        <f t="shared" si="22"/>
        <v>7.7219231637879237E-3</v>
      </c>
      <c r="L51" s="52">
        <f t="shared" si="29"/>
        <v>0.70971738349910951</v>
      </c>
      <c r="N51" s="27">
        <f t="shared" ref="N51" si="33">(H51/B51)*10</f>
        <v>1.8698946467567736</v>
      </c>
      <c r="O51" s="152">
        <f t="shared" ref="O51" si="34">(I51/C51)*10</f>
        <v>2.0845844858689109</v>
      </c>
      <c r="P51" s="52">
        <f t="shared" ref="P51" si="35">(O51-N51)/N51</f>
        <v>0.11481386905112788</v>
      </c>
    </row>
    <row r="52" spans="1:16" ht="20.100000000000001" customHeight="1" x14ac:dyDescent="0.25">
      <c r="A52" s="38" t="s">
        <v>187</v>
      </c>
      <c r="B52" s="19">
        <v>1657.6200000000006</v>
      </c>
      <c r="C52" s="140">
        <v>1686.58</v>
      </c>
      <c r="D52" s="247">
        <f t="shared" si="19"/>
        <v>7.0331157489401481E-3</v>
      </c>
      <c r="E52" s="215">
        <f t="shared" si="20"/>
        <v>7.1634505934360156E-3</v>
      </c>
      <c r="F52" s="52">
        <f t="shared" si="28"/>
        <v>1.7470831674327857E-2</v>
      </c>
      <c r="H52" s="19">
        <v>383.73399999999998</v>
      </c>
      <c r="I52" s="140">
        <v>423.87500000000006</v>
      </c>
      <c r="J52" s="247">
        <f t="shared" si="21"/>
        <v>6.924910395141667E-3</v>
      </c>
      <c r="K52" s="215">
        <f t="shared" si="22"/>
        <v>7.5533831511807479E-3</v>
      </c>
      <c r="L52" s="52">
        <f t="shared" si="29"/>
        <v>0.10460631583336394</v>
      </c>
      <c r="N52" s="27">
        <f t="shared" ref="N52:N53" si="36">(H52/B52)*10</f>
        <v>2.3149696552889072</v>
      </c>
      <c r="O52" s="152">
        <f t="shared" ref="O52:O53" si="37">(I52/C52)*10</f>
        <v>2.5132220232660178</v>
      </c>
      <c r="P52" s="52">
        <f t="shared" ref="P52:P53" si="38">(O52-N52)/N52</f>
        <v>8.5639294460803136E-2</v>
      </c>
    </row>
    <row r="53" spans="1:16" ht="20.100000000000001" customHeight="1" x14ac:dyDescent="0.25">
      <c r="A53" s="38" t="s">
        <v>188</v>
      </c>
      <c r="B53" s="19">
        <v>1928.8799999999999</v>
      </c>
      <c r="C53" s="140">
        <v>828.07000000000016</v>
      </c>
      <c r="D53" s="247">
        <f t="shared" si="19"/>
        <v>8.1840447785473565E-3</v>
      </c>
      <c r="E53" s="215">
        <f t="shared" si="20"/>
        <v>3.5170810355314086E-3</v>
      </c>
      <c r="F53" s="52">
        <f t="shared" si="28"/>
        <v>-0.57069905852100689</v>
      </c>
      <c r="H53" s="19">
        <v>421.64800000000002</v>
      </c>
      <c r="I53" s="140">
        <v>212.08500000000006</v>
      </c>
      <c r="J53" s="247">
        <f t="shared" si="21"/>
        <v>7.6091110464298027E-3</v>
      </c>
      <c r="K53" s="215">
        <f t="shared" si="22"/>
        <v>3.779320001458376E-3</v>
      </c>
      <c r="L53" s="52">
        <f t="shared" si="29"/>
        <v>-0.49700935377376376</v>
      </c>
      <c r="N53" s="27">
        <f t="shared" si="36"/>
        <v>2.1859732072498033</v>
      </c>
      <c r="O53" s="152">
        <f t="shared" si="37"/>
        <v>2.5611965172026525</v>
      </c>
      <c r="P53" s="52">
        <f t="shared" si="38"/>
        <v>0.17165046154656297</v>
      </c>
    </row>
    <row r="54" spans="1:16" ht="20.100000000000001" customHeight="1" x14ac:dyDescent="0.25">
      <c r="A54" s="38" t="s">
        <v>186</v>
      </c>
      <c r="B54" s="19">
        <v>796.2199999999998</v>
      </c>
      <c r="C54" s="140">
        <v>703.93</v>
      </c>
      <c r="D54" s="247">
        <f t="shared" si="19"/>
        <v>3.3782817664006958E-3</v>
      </c>
      <c r="E54" s="215">
        <f t="shared" si="20"/>
        <v>2.9898183164969432E-3</v>
      </c>
      <c r="F54" s="52">
        <f t="shared" si="28"/>
        <v>-0.11591017557961351</v>
      </c>
      <c r="H54" s="19">
        <v>180.92999999999998</v>
      </c>
      <c r="I54" s="140">
        <v>160.81499999999997</v>
      </c>
      <c r="J54" s="247">
        <f t="shared" si="21"/>
        <v>3.2650847665126929E-3</v>
      </c>
      <c r="K54" s="215">
        <f t="shared" si="22"/>
        <v>2.8656969895774266E-3</v>
      </c>
      <c r="L54" s="52">
        <f t="shared" si="29"/>
        <v>-0.11117559277068485</v>
      </c>
      <c r="N54" s="27">
        <f t="shared" ref="N54" si="39">(H54/B54)*10</f>
        <v>2.272361910024868</v>
      </c>
      <c r="O54" s="152">
        <f t="shared" ref="O54" si="40">(I54/C54)*10</f>
        <v>2.2845311323569102</v>
      </c>
      <c r="P54" s="52">
        <f t="shared" ref="P54" si="41">(O54-N54)/N54</f>
        <v>5.3553187449392825E-3</v>
      </c>
    </row>
    <row r="55" spans="1:16" ht="20.100000000000001" customHeight="1" x14ac:dyDescent="0.25">
      <c r="A55" s="38" t="s">
        <v>184</v>
      </c>
      <c r="B55" s="19">
        <v>197.41</v>
      </c>
      <c r="C55" s="140">
        <v>206.92000000000004</v>
      </c>
      <c r="D55" s="247">
        <f t="shared" si="19"/>
        <v>8.375908712480992E-4</v>
      </c>
      <c r="E55" s="215">
        <f t="shared" si="20"/>
        <v>8.7885614485751088E-4</v>
      </c>
      <c r="F55" s="52">
        <f t="shared" si="28"/>
        <v>4.8173851375310509E-2</v>
      </c>
      <c r="H55" s="19">
        <v>67.040000000000006</v>
      </c>
      <c r="I55" s="140">
        <v>78.220999999999989</v>
      </c>
      <c r="J55" s="247">
        <f t="shared" si="21"/>
        <v>1.209811986663411E-3</v>
      </c>
      <c r="K55" s="215">
        <f t="shared" si="22"/>
        <v>1.393885422514914E-3</v>
      </c>
      <c r="L55" s="52">
        <f t="shared" si="29"/>
        <v>0.16678102625298302</v>
      </c>
      <c r="N55" s="27">
        <f t="shared" ref="N55" si="42">(H55/B55)*10</f>
        <v>3.3959779139861208</v>
      </c>
      <c r="O55" s="152">
        <f t="shared" ref="O55" si="43">(I55/C55)*10</f>
        <v>3.7802532379663623</v>
      </c>
      <c r="P55" s="52">
        <f t="shared" ref="P55" si="44">(O55-N55)/N55</f>
        <v>0.11315601388266625</v>
      </c>
    </row>
    <row r="56" spans="1:16" ht="20.100000000000001" customHeight="1" x14ac:dyDescent="0.25">
      <c r="A56" s="38" t="s">
        <v>180</v>
      </c>
      <c r="B56" s="19">
        <v>22.649999999999995</v>
      </c>
      <c r="C56" s="140">
        <v>290.92</v>
      </c>
      <c r="D56" s="247">
        <f t="shared" si="19"/>
        <v>9.6101682963220923E-5</v>
      </c>
      <c r="E56" s="215">
        <f t="shared" si="20"/>
        <v>1.2356313051514935E-3</v>
      </c>
      <c r="F56" s="52">
        <f t="shared" ref="F56:F59" si="45">(C56-B56)/B56</f>
        <v>11.84415011037528</v>
      </c>
      <c r="H56" s="19">
        <v>12.782999999999999</v>
      </c>
      <c r="I56" s="140">
        <v>72.042000000000002</v>
      </c>
      <c r="J56" s="247">
        <f t="shared" si="21"/>
        <v>2.3068357138303076E-4</v>
      </c>
      <c r="K56" s="215">
        <f t="shared" si="22"/>
        <v>1.2837766534411403E-3</v>
      </c>
      <c r="L56" s="52">
        <f t="shared" ref="L56:L59" si="46">(I56-H56)/H56</f>
        <v>4.635766252053509</v>
      </c>
      <c r="N56" s="27">
        <f t="shared" si="23"/>
        <v>5.6437086092715241</v>
      </c>
      <c r="O56" s="152">
        <f t="shared" si="24"/>
        <v>2.4763508868417432</v>
      </c>
      <c r="P56" s="52">
        <f t="shared" ref="P56" si="47">(O56-N56)/N56</f>
        <v>-0.5612192162484122</v>
      </c>
    </row>
    <row r="57" spans="1:16" ht="20.100000000000001" customHeight="1" x14ac:dyDescent="0.25">
      <c r="A57" s="38" t="s">
        <v>183</v>
      </c>
      <c r="B57" s="19">
        <v>159.61000000000001</v>
      </c>
      <c r="C57" s="140">
        <v>206.39000000000001</v>
      </c>
      <c r="D57" s="247">
        <f t="shared" si="19"/>
        <v>6.7720925464722726E-4</v>
      </c>
      <c r="E57" s="215">
        <f t="shared" si="20"/>
        <v>8.7660506348898927E-4</v>
      </c>
      <c r="F57" s="52">
        <f t="shared" si="45"/>
        <v>0.2930894054257252</v>
      </c>
      <c r="H57" s="19">
        <v>39.292999999999999</v>
      </c>
      <c r="I57" s="140">
        <v>49.045999999999999</v>
      </c>
      <c r="J57" s="247">
        <f t="shared" si="21"/>
        <v>7.0908625286344583E-4</v>
      </c>
      <c r="K57" s="215">
        <f t="shared" si="22"/>
        <v>8.7399169574240267E-4</v>
      </c>
      <c r="L57" s="52">
        <f t="shared" si="46"/>
        <v>0.24821214974677425</v>
      </c>
      <c r="N57" s="27">
        <f t="shared" ref="N57:N59" si="48">(H57/B57)*10</f>
        <v>2.461813169600902</v>
      </c>
      <c r="O57" s="152">
        <f t="shared" ref="O57:O59" si="49">(I57/C57)*10</f>
        <v>2.3763748243616454</v>
      </c>
      <c r="P57" s="52">
        <f t="shared" ref="P57:P59" si="50">(O57-N57)/N57</f>
        <v>-3.4705454619493939E-2</v>
      </c>
    </row>
    <row r="58" spans="1:16" ht="20.100000000000001" customHeight="1" x14ac:dyDescent="0.25">
      <c r="A58" s="38" t="s">
        <v>211</v>
      </c>
      <c r="B58" s="19">
        <v>21.870000000000005</v>
      </c>
      <c r="C58" s="140">
        <v>95.680000000000021</v>
      </c>
      <c r="D58" s="247">
        <f t="shared" si="19"/>
        <v>9.27922210333617E-5</v>
      </c>
      <c r="E58" s="215">
        <f t="shared" si="20"/>
        <v>4.0638389686819371E-4</v>
      </c>
      <c r="F58" s="52">
        <f t="shared" si="45"/>
        <v>3.3749428440786464</v>
      </c>
      <c r="H58" s="19">
        <v>8.0080000000000009</v>
      </c>
      <c r="I58" s="140">
        <v>20.456</v>
      </c>
      <c r="J58" s="247">
        <f t="shared" si="21"/>
        <v>1.4451334112769386E-4</v>
      </c>
      <c r="K58" s="215">
        <f t="shared" si="22"/>
        <v>3.6452257325993127E-4</v>
      </c>
      <c r="L58" s="52">
        <f t="shared" si="46"/>
        <v>1.554445554445554</v>
      </c>
      <c r="N58" s="27">
        <f t="shared" ref="N58" si="51">(H58/B58)*10</f>
        <v>3.6616369455875626</v>
      </c>
      <c r="O58" s="152">
        <f t="shared" ref="O58" si="52">(I58/C58)*10</f>
        <v>2.1379598662207351</v>
      </c>
      <c r="P58" s="52">
        <f t="shared" ref="P58" si="53">(O58-N58)/N58</f>
        <v>-0.41611910246943706</v>
      </c>
    </row>
    <row r="59" spans="1:16" ht="20.100000000000001" customHeight="1" x14ac:dyDescent="0.25">
      <c r="A59" s="38" t="s">
        <v>189</v>
      </c>
      <c r="B59" s="19">
        <v>30.18</v>
      </c>
      <c r="C59" s="140">
        <v>81.850000000000009</v>
      </c>
      <c r="D59" s="247">
        <f t="shared" si="19"/>
        <v>1.2805071928609308E-4</v>
      </c>
      <c r="E59" s="215">
        <f t="shared" si="20"/>
        <v>3.4764341511979153E-4</v>
      </c>
      <c r="F59" s="52">
        <f t="shared" si="45"/>
        <v>1.7120609675281646</v>
      </c>
      <c r="H59" s="19">
        <v>5.532</v>
      </c>
      <c r="I59" s="140">
        <v>18.542999999999999</v>
      </c>
      <c r="J59" s="247">
        <f t="shared" si="21"/>
        <v>9.9831144245554737E-5</v>
      </c>
      <c r="K59" s="215">
        <f t="shared" si="22"/>
        <v>3.3043322623968051E-4</v>
      </c>
      <c r="L59" s="52">
        <f t="shared" si="46"/>
        <v>2.3519522776572668</v>
      </c>
      <c r="N59" s="27">
        <f t="shared" si="48"/>
        <v>1.8330019880715707</v>
      </c>
      <c r="O59" s="152">
        <f t="shared" si="49"/>
        <v>2.2654856444715938</v>
      </c>
      <c r="P59" s="52">
        <f t="shared" si="50"/>
        <v>0.2359428190555441</v>
      </c>
    </row>
    <row r="60" spans="1:16" ht="20.100000000000001" customHeight="1" x14ac:dyDescent="0.25">
      <c r="A60" s="38" t="s">
        <v>191</v>
      </c>
      <c r="B60" s="19">
        <v>9.93</v>
      </c>
      <c r="C60" s="140">
        <v>52.890000000000015</v>
      </c>
      <c r="D60" s="247">
        <f t="shared" si="19"/>
        <v>4.213199610705448E-5</v>
      </c>
      <c r="E60" s="215">
        <f t="shared" si="20"/>
        <v>2.2464093128510417E-4</v>
      </c>
      <c r="F60" s="52">
        <f t="shared" ref="F60:F61" si="54">(C60-B60)/B60</f>
        <v>4.3262839879154091</v>
      </c>
      <c r="H60" s="19">
        <v>5.92</v>
      </c>
      <c r="I60" s="140">
        <v>15.058999999999999</v>
      </c>
      <c r="J60" s="247">
        <f t="shared" si="21"/>
        <v>1.0683303939509835E-4</v>
      </c>
      <c r="K60" s="215">
        <f t="shared" si="22"/>
        <v>2.683489162456641E-4</v>
      </c>
      <c r="L60" s="52">
        <f t="shared" ref="L60:L61" si="55">(I60-H60)/H60</f>
        <v>1.54375</v>
      </c>
      <c r="N60" s="27">
        <f t="shared" ref="N60:N61" si="56">(H60/B60)*10</f>
        <v>5.9617321248741186</v>
      </c>
      <c r="O60" s="152"/>
      <c r="P60" s="52">
        <f t="shared" ref="P60:P61" si="57">(O60-N60)/N60</f>
        <v>-1</v>
      </c>
    </row>
    <row r="61" spans="1:16" ht="20.100000000000001" customHeight="1" thickBot="1" x14ac:dyDescent="0.3">
      <c r="A61" s="8" t="s">
        <v>17</v>
      </c>
      <c r="B61" s="19">
        <f>B62-SUM(B39:B60)</f>
        <v>227.43000000002212</v>
      </c>
      <c r="C61" s="140">
        <f>C62-SUM(C39:C60)</f>
        <v>101.17999999996391</v>
      </c>
      <c r="D61" s="247">
        <f t="shared" si="19"/>
        <v>9.6496272654867396E-4</v>
      </c>
      <c r="E61" s="215">
        <f t="shared" si="20"/>
        <v>4.2974417522062254E-4</v>
      </c>
      <c r="F61" s="52">
        <f t="shared" si="54"/>
        <v>-0.55511585982520306</v>
      </c>
      <c r="H61" s="19">
        <f>H62-SUM(H39:H60)</f>
        <v>71.125000000007276</v>
      </c>
      <c r="I61" s="140">
        <f>I62-SUM(I39:I60)</f>
        <v>36.709000000002561</v>
      </c>
      <c r="J61" s="247">
        <f t="shared" si="21"/>
        <v>1.2835303930704639E-3</v>
      </c>
      <c r="K61" s="215">
        <f t="shared" si="22"/>
        <v>6.5414837415915864E-4</v>
      </c>
      <c r="L61" s="52">
        <f t="shared" si="55"/>
        <v>-0.48388049209140521</v>
      </c>
      <c r="N61" s="27">
        <f t="shared" si="56"/>
        <v>3.1273358835685858</v>
      </c>
      <c r="O61" s="152">
        <f t="shared" ref="O61" si="58">(I61/C61)*10</f>
        <v>3.6280885550519528</v>
      </c>
      <c r="P61" s="52">
        <f t="shared" si="57"/>
        <v>0.16012116706567536</v>
      </c>
    </row>
    <row r="62" spans="1:16" ht="26.25" customHeight="1" thickBot="1" x14ac:dyDescent="0.3">
      <c r="A62" s="12" t="s">
        <v>18</v>
      </c>
      <c r="B62" s="17">
        <v>235687.85999999996</v>
      </c>
      <c r="C62" s="145">
        <v>235442.40000000002</v>
      </c>
      <c r="D62" s="253">
        <f>SUM(D39:D61)</f>
        <v>1</v>
      </c>
      <c r="E62" s="254">
        <f>SUM(E39:E61)</f>
        <v>0.99999999999999967</v>
      </c>
      <c r="F62" s="57">
        <f t="shared" si="25"/>
        <v>-1.0414622119269685E-3</v>
      </c>
      <c r="G62" s="1"/>
      <c r="H62" s="17">
        <v>55413.568999999996</v>
      </c>
      <c r="I62" s="145">
        <v>56117.238000000005</v>
      </c>
      <c r="J62" s="253">
        <f>SUM(J39:J61)</f>
        <v>1</v>
      </c>
      <c r="K62" s="254">
        <f>SUM(K39:K61)</f>
        <v>0.99999999999999989</v>
      </c>
      <c r="L62" s="57">
        <f t="shared" si="26"/>
        <v>1.2698496283464597E-2</v>
      </c>
      <c r="M62" s="1"/>
      <c r="N62" s="29">
        <f t="shared" si="23"/>
        <v>2.3511422692708912</v>
      </c>
      <c r="O62" s="146">
        <f t="shared" si="24"/>
        <v>2.3834805455601877</v>
      </c>
      <c r="P62" s="57">
        <f t="shared" si="8"/>
        <v>1.375428306145204E-2</v>
      </c>
    </row>
    <row r="64" spans="1:16" ht="15.75" thickBot="1" x14ac:dyDescent="0.3"/>
    <row r="65" spans="1:16" x14ac:dyDescent="0.25">
      <c r="A65" s="357" t="s">
        <v>15</v>
      </c>
      <c r="B65" s="351" t="s">
        <v>1</v>
      </c>
      <c r="C65" s="344"/>
      <c r="D65" s="351" t="s">
        <v>104</v>
      </c>
      <c r="E65" s="344"/>
      <c r="F65" s="130" t="s">
        <v>0</v>
      </c>
      <c r="H65" s="360" t="s">
        <v>19</v>
      </c>
      <c r="I65" s="361"/>
      <c r="J65" s="351" t="s">
        <v>104</v>
      </c>
      <c r="K65" s="349"/>
      <c r="L65" s="130" t="s">
        <v>0</v>
      </c>
      <c r="N65" s="343" t="s">
        <v>22</v>
      </c>
      <c r="O65" s="344"/>
      <c r="P65" s="130" t="s">
        <v>0</v>
      </c>
    </row>
    <row r="66" spans="1:16" x14ac:dyDescent="0.25">
      <c r="A66" s="358"/>
      <c r="B66" s="352" t="str">
        <f>B5</f>
        <v>jan-out</v>
      </c>
      <c r="C66" s="346"/>
      <c r="D66" s="352" t="str">
        <f>B5</f>
        <v>jan-out</v>
      </c>
      <c r="E66" s="346"/>
      <c r="F66" s="131" t="str">
        <f>F37</f>
        <v>2023/2022</v>
      </c>
      <c r="H66" s="341" t="str">
        <f>B5</f>
        <v>jan-out</v>
      </c>
      <c r="I66" s="346"/>
      <c r="J66" s="352" t="str">
        <f>B5</f>
        <v>jan-out</v>
      </c>
      <c r="K66" s="342"/>
      <c r="L66" s="131" t="str">
        <f>L37</f>
        <v>2023/2022</v>
      </c>
      <c r="N66" s="341" t="str">
        <f>B5</f>
        <v>jan-out</v>
      </c>
      <c r="O66" s="342"/>
      <c r="P66" s="131" t="str">
        <f>P37</f>
        <v>2023/2022</v>
      </c>
    </row>
    <row r="67" spans="1:16" ht="19.5" customHeight="1" thickBot="1" x14ac:dyDescent="0.3">
      <c r="A67" s="359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/>
    </row>
    <row r="68" spans="1:16" ht="20.100000000000001" customHeight="1" x14ac:dyDescent="0.25">
      <c r="A68" s="38" t="s">
        <v>161</v>
      </c>
      <c r="B68" s="39">
        <v>87016.349999999991</v>
      </c>
      <c r="C68" s="147">
        <v>92297.099999999991</v>
      </c>
      <c r="D68" s="247">
        <f>B68/$B$96</f>
        <v>0.22605671398677435</v>
      </c>
      <c r="E68" s="246">
        <f>C68/$C$96</f>
        <v>0.242887348150506</v>
      </c>
      <c r="F68" s="61">
        <f t="shared" ref="F68:F76" si="59">(C68-B68)/B68</f>
        <v>6.0686870915638277E-2</v>
      </c>
      <c r="H68" s="19">
        <v>21611.899000000009</v>
      </c>
      <c r="I68" s="147">
        <v>23782.285000000003</v>
      </c>
      <c r="J68" s="261">
        <f>H68/$H$96</f>
        <v>0.21309804183657108</v>
      </c>
      <c r="K68" s="246">
        <f>I68/$I$96</f>
        <v>0.23359956836361889</v>
      </c>
      <c r="L68" s="61">
        <f t="shared" ref="L68:L76" si="60">(I68-H68)/H68</f>
        <v>0.10042551096504727</v>
      </c>
      <c r="N68" s="41">
        <f t="shared" ref="N68:N96" si="61">(H68/B68)*10</f>
        <v>2.4836595651277045</v>
      </c>
      <c r="O68" s="149">
        <f t="shared" ref="O68:O96" si="62">(I68/C68)*10</f>
        <v>2.5767098857927282</v>
      </c>
      <c r="P68" s="61">
        <f t="shared" si="8"/>
        <v>3.7465006062632131E-2</v>
      </c>
    </row>
    <row r="69" spans="1:16" ht="20.100000000000001" customHeight="1" x14ac:dyDescent="0.25">
      <c r="A69" s="38" t="s">
        <v>159</v>
      </c>
      <c r="B69" s="19">
        <v>67363.55</v>
      </c>
      <c r="C69" s="140">
        <v>66708.649999999994</v>
      </c>
      <c r="D69" s="247">
        <f t="shared" ref="D69:D95" si="63">B69/$B$96</f>
        <v>0.17500139635233811</v>
      </c>
      <c r="E69" s="215">
        <f t="shared" ref="E69:E95" si="64">C69/$C$96</f>
        <v>0.17554925449662287</v>
      </c>
      <c r="F69" s="52">
        <f t="shared" si="59"/>
        <v>-9.7218748121203329E-3</v>
      </c>
      <c r="H69" s="19">
        <v>17533.790999999997</v>
      </c>
      <c r="I69" s="140">
        <v>17351.749</v>
      </c>
      <c r="J69" s="262">
        <f t="shared" ref="J69:J95" si="65">H69/$H$96</f>
        <v>0.17288700673974514</v>
      </c>
      <c r="K69" s="215">
        <f t="shared" ref="K69:K96" si="66">I69/$I$96</f>
        <v>0.17043614929153592</v>
      </c>
      <c r="L69" s="52">
        <f t="shared" si="60"/>
        <v>-1.0382352567108713E-2</v>
      </c>
      <c r="N69" s="40">
        <f t="shared" si="61"/>
        <v>2.6028603005631377</v>
      </c>
      <c r="O69" s="143">
        <f t="shared" si="62"/>
        <v>2.6011242919771278</v>
      </c>
      <c r="P69" s="52">
        <f t="shared" si="8"/>
        <v>-6.6696187483987197E-4</v>
      </c>
    </row>
    <row r="70" spans="1:16" ht="20.100000000000001" customHeight="1" x14ac:dyDescent="0.25">
      <c r="A70" s="38" t="s">
        <v>160</v>
      </c>
      <c r="B70" s="19">
        <v>67532.669999999984</v>
      </c>
      <c r="C70" s="140">
        <v>65857.499999999985</v>
      </c>
      <c r="D70" s="247">
        <f t="shared" si="63"/>
        <v>0.17544074724983541</v>
      </c>
      <c r="E70" s="215">
        <f t="shared" si="64"/>
        <v>0.17330938383569955</v>
      </c>
      <c r="F70" s="52">
        <f t="shared" si="59"/>
        <v>-2.480532755479679E-2</v>
      </c>
      <c r="H70" s="19">
        <v>16833.338999999996</v>
      </c>
      <c r="I70" s="140">
        <v>16621.320000000003</v>
      </c>
      <c r="J70" s="262">
        <f t="shared" si="65"/>
        <v>0.16598039711693921</v>
      </c>
      <c r="K70" s="215">
        <f t="shared" si="66"/>
        <v>0.16326156959407334</v>
      </c>
      <c r="L70" s="52">
        <f t="shared" si="60"/>
        <v>-1.2595183878848575E-2</v>
      </c>
      <c r="N70" s="40">
        <f t="shared" si="61"/>
        <v>2.492621571159559</v>
      </c>
      <c r="O70" s="143">
        <f t="shared" si="62"/>
        <v>2.5238309987472962</v>
      </c>
      <c r="P70" s="52">
        <f t="shared" si="8"/>
        <v>1.2520724344537684E-2</v>
      </c>
    </row>
    <row r="71" spans="1:16" ht="20.100000000000001" customHeight="1" x14ac:dyDescent="0.25">
      <c r="A71" s="38" t="s">
        <v>162</v>
      </c>
      <c r="B71" s="19">
        <v>32086.019999999993</v>
      </c>
      <c r="C71" s="140">
        <v>30528.1</v>
      </c>
      <c r="D71" s="247">
        <f t="shared" si="63"/>
        <v>8.3355142408454513E-2</v>
      </c>
      <c r="E71" s="215">
        <f t="shared" si="64"/>
        <v>8.0337185600343475E-2</v>
      </c>
      <c r="F71" s="52">
        <f t="shared" si="59"/>
        <v>-4.8554479489821264E-2</v>
      </c>
      <c r="H71" s="19">
        <v>9942.4950000000026</v>
      </c>
      <c r="I71" s="140">
        <v>8999.1219999999994</v>
      </c>
      <c r="J71" s="262">
        <f t="shared" si="65"/>
        <v>9.8035171063398846E-2</v>
      </c>
      <c r="K71" s="215">
        <f t="shared" si="66"/>
        <v>8.8393147035768282E-2</v>
      </c>
      <c r="L71" s="52">
        <f t="shared" si="60"/>
        <v>-9.4882924255934045E-2</v>
      </c>
      <c r="N71" s="40">
        <f t="shared" si="61"/>
        <v>3.0986999945770788</v>
      </c>
      <c r="O71" s="143">
        <f t="shared" si="62"/>
        <v>2.9478159466196718</v>
      </c>
      <c r="P71" s="52">
        <f t="shared" si="8"/>
        <v>-4.8692693136303478E-2</v>
      </c>
    </row>
    <row r="72" spans="1:16" ht="20.100000000000001" customHeight="1" x14ac:dyDescent="0.25">
      <c r="A72" s="38" t="s">
        <v>168</v>
      </c>
      <c r="B72" s="19">
        <v>17978.910000000003</v>
      </c>
      <c r="C72" s="140">
        <v>16794.36</v>
      </c>
      <c r="D72" s="247">
        <f t="shared" si="63"/>
        <v>4.6706777699408883E-2</v>
      </c>
      <c r="E72" s="215">
        <f t="shared" si="64"/>
        <v>4.4195728406254714E-2</v>
      </c>
      <c r="F72" s="52">
        <f t="shared" si="59"/>
        <v>-6.5885529211726551E-2</v>
      </c>
      <c r="H72" s="19">
        <v>5973.1259999999993</v>
      </c>
      <c r="I72" s="140">
        <v>5902.3919999999989</v>
      </c>
      <c r="J72" s="262">
        <f t="shared" si="65"/>
        <v>5.8896326243386102E-2</v>
      </c>
      <c r="K72" s="215">
        <f t="shared" si="66"/>
        <v>5.7975767404724855E-2</v>
      </c>
      <c r="L72" s="52">
        <f t="shared" si="60"/>
        <v>-1.1842040499396862E-2</v>
      </c>
      <c r="N72" s="40">
        <f t="shared" si="61"/>
        <v>3.3222959567626726</v>
      </c>
      <c r="O72" s="143">
        <f t="shared" si="62"/>
        <v>3.5145084421198538</v>
      </c>
      <c r="P72" s="52">
        <f t="shared" ref="P72:P76" si="67">(O72-N72)/N72</f>
        <v>5.7855316882869691E-2</v>
      </c>
    </row>
    <row r="73" spans="1:16" ht="20.100000000000001" customHeight="1" x14ac:dyDescent="0.25">
      <c r="A73" s="38" t="s">
        <v>172</v>
      </c>
      <c r="B73" s="19">
        <v>18863.439999999999</v>
      </c>
      <c r="C73" s="140">
        <v>20367.059999999998</v>
      </c>
      <c r="D73" s="247">
        <f t="shared" si="63"/>
        <v>4.9004667064140001E-2</v>
      </c>
      <c r="E73" s="215">
        <f t="shared" si="64"/>
        <v>5.3597579913369373E-2</v>
      </c>
      <c r="F73" s="52">
        <f t="shared" si="59"/>
        <v>7.9710805664290243E-2</v>
      </c>
      <c r="H73" s="19">
        <v>4308.8139999999985</v>
      </c>
      <c r="I73" s="140">
        <v>4765.5399999999991</v>
      </c>
      <c r="J73" s="262">
        <f t="shared" si="65"/>
        <v>4.2485846618013648E-2</v>
      </c>
      <c r="K73" s="215">
        <f t="shared" si="66"/>
        <v>4.6809130704621525E-2</v>
      </c>
      <c r="L73" s="52">
        <f t="shared" si="60"/>
        <v>0.1059980774291953</v>
      </c>
      <c r="N73" s="40">
        <f t="shared" ref="N73" si="68">(H73/B73)*10</f>
        <v>2.2842143320624437</v>
      </c>
      <c r="O73" s="143">
        <f t="shared" ref="O73" si="69">(I73/C73)*10</f>
        <v>2.3398271522743093</v>
      </c>
      <c r="P73" s="52">
        <f t="shared" ref="P73" si="70">(O73-N73)/N73</f>
        <v>2.4346585795936265E-2</v>
      </c>
    </row>
    <row r="74" spans="1:16" ht="20.100000000000001" customHeight="1" x14ac:dyDescent="0.25">
      <c r="A74" s="38" t="s">
        <v>165</v>
      </c>
      <c r="B74" s="19">
        <v>15213.680000000002</v>
      </c>
      <c r="C74" s="140">
        <v>13405.059999999998</v>
      </c>
      <c r="D74" s="247">
        <f t="shared" si="63"/>
        <v>3.9523083977279098E-2</v>
      </c>
      <c r="E74" s="215">
        <f t="shared" si="64"/>
        <v>3.5276508960719474E-2</v>
      </c>
      <c r="F74" s="52">
        <f t="shared" si="59"/>
        <v>-0.11888116484637538</v>
      </c>
      <c r="H74" s="19">
        <v>4198.7000000000007</v>
      </c>
      <c r="I74" s="140">
        <v>3771.4579999999996</v>
      </c>
      <c r="J74" s="262">
        <f t="shared" si="65"/>
        <v>4.1400098541049576E-2</v>
      </c>
      <c r="K74" s="215">
        <f t="shared" si="66"/>
        <v>3.7044840767046443E-2</v>
      </c>
      <c r="L74" s="52">
        <f t="shared" si="60"/>
        <v>-0.10175578155143283</v>
      </c>
      <c r="N74" s="40">
        <f t="shared" si="61"/>
        <v>2.7598187946637505</v>
      </c>
      <c r="O74" s="143">
        <f t="shared" si="62"/>
        <v>2.8134584999992542</v>
      </c>
      <c r="P74" s="52">
        <f t="shared" si="67"/>
        <v>1.943595189626901E-2</v>
      </c>
    </row>
    <row r="75" spans="1:16" ht="20.100000000000001" customHeight="1" x14ac:dyDescent="0.25">
      <c r="A75" s="38" t="s">
        <v>174</v>
      </c>
      <c r="B75" s="19">
        <v>11748.590000000004</v>
      </c>
      <c r="C75" s="140">
        <v>12749.86</v>
      </c>
      <c r="D75" s="247">
        <f t="shared" si="63"/>
        <v>3.0521248585787364E-2</v>
      </c>
      <c r="E75" s="215">
        <f t="shared" si="64"/>
        <v>3.3552296710191443E-2</v>
      </c>
      <c r="F75" s="52">
        <f t="shared" si="59"/>
        <v>8.5224695048511906E-2</v>
      </c>
      <c r="H75" s="19">
        <v>2524.3740000000003</v>
      </c>
      <c r="I75" s="140">
        <v>2783.2069999999994</v>
      </c>
      <c r="J75" s="262">
        <f t="shared" si="65"/>
        <v>2.4890878689704785E-2</v>
      </c>
      <c r="K75" s="215">
        <f t="shared" si="66"/>
        <v>2.7337825354737881E-2</v>
      </c>
      <c r="L75" s="52">
        <f t="shared" si="60"/>
        <v>0.10253353900808641</v>
      </c>
      <c r="N75" s="40">
        <f t="shared" si="61"/>
        <v>2.1486612436045514</v>
      </c>
      <c r="O75" s="143">
        <f t="shared" si="62"/>
        <v>2.1829314204234391</v>
      </c>
      <c r="P75" s="52">
        <f t="shared" si="67"/>
        <v>1.594954854837741E-2</v>
      </c>
    </row>
    <row r="76" spans="1:16" ht="20.100000000000001" customHeight="1" x14ac:dyDescent="0.25">
      <c r="A76" s="38" t="s">
        <v>179</v>
      </c>
      <c r="B76" s="19">
        <v>7915.41</v>
      </c>
      <c r="C76" s="140">
        <v>5592.16</v>
      </c>
      <c r="D76" s="247">
        <f t="shared" si="63"/>
        <v>2.05631651345759E-2</v>
      </c>
      <c r="E76" s="215">
        <f t="shared" si="64"/>
        <v>1.471622524254103E-2</v>
      </c>
      <c r="F76" s="52">
        <f t="shared" si="59"/>
        <v>-0.29350974870537344</v>
      </c>
      <c r="H76" s="19">
        <v>2271.8589999999999</v>
      </c>
      <c r="I76" s="140">
        <v>1813.5730000000003</v>
      </c>
      <c r="J76" s="262">
        <f t="shared" si="65"/>
        <v>2.2401025667794873E-2</v>
      </c>
      <c r="K76" s="215">
        <f t="shared" si="66"/>
        <v>1.7813673917199856E-2</v>
      </c>
      <c r="L76" s="52">
        <f t="shared" si="60"/>
        <v>-0.20172290621909178</v>
      </c>
      <c r="N76" s="40">
        <f t="shared" si="61"/>
        <v>2.8701722336556164</v>
      </c>
      <c r="O76" s="143">
        <f t="shared" si="62"/>
        <v>3.2430635031901813</v>
      </c>
      <c r="P76" s="52">
        <f t="shared" si="67"/>
        <v>0.1299194749228095</v>
      </c>
    </row>
    <row r="77" spans="1:16" ht="20.100000000000001" customHeight="1" x14ac:dyDescent="0.25">
      <c r="A77" s="38" t="s">
        <v>198</v>
      </c>
      <c r="B77" s="19">
        <v>10051.569999999998</v>
      </c>
      <c r="C77" s="140">
        <v>8213.81</v>
      </c>
      <c r="D77" s="247">
        <f t="shared" si="63"/>
        <v>2.611262003759111E-2</v>
      </c>
      <c r="E77" s="215">
        <f t="shared" si="64"/>
        <v>2.1615311088995295E-2</v>
      </c>
      <c r="F77" s="52">
        <f t="shared" ref="F77:F80" si="71">(C77-B77)/B77</f>
        <v>-0.18283312955090586</v>
      </c>
      <c r="H77" s="19">
        <v>2133.7919999999999</v>
      </c>
      <c r="I77" s="140">
        <v>1771.6830000000004</v>
      </c>
      <c r="J77" s="262">
        <f t="shared" si="65"/>
        <v>2.1039654908924961E-2</v>
      </c>
      <c r="K77" s="215">
        <f t="shared" si="66"/>
        <v>1.74022127847329E-2</v>
      </c>
      <c r="L77" s="52">
        <f t="shared" ref="L77:L80" si="72">(I77-H77)/H77</f>
        <v>-0.16970210779682343</v>
      </c>
      <c r="N77" s="40">
        <f t="shared" si="61"/>
        <v>2.122844490960119</v>
      </c>
      <c r="O77" s="143">
        <f t="shared" si="62"/>
        <v>2.1569563941703067</v>
      </c>
      <c r="P77" s="52">
        <f t="shared" ref="P77:P80" si="73">(O77-N77)/N77</f>
        <v>1.6068959999401389E-2</v>
      </c>
    </row>
    <row r="78" spans="1:16" ht="20.100000000000001" customHeight="1" x14ac:dyDescent="0.25">
      <c r="A78" s="38" t="s">
        <v>178</v>
      </c>
      <c r="B78" s="19">
        <v>4295.1000000000013</v>
      </c>
      <c r="C78" s="140">
        <v>4458.7</v>
      </c>
      <c r="D78" s="247">
        <f t="shared" si="63"/>
        <v>1.115808916651405E-2</v>
      </c>
      <c r="E78" s="215">
        <f t="shared" si="64"/>
        <v>1.1733432786064363E-2</v>
      </c>
      <c r="F78" s="52">
        <f t="shared" si="71"/>
        <v>3.8089916416381105E-2</v>
      </c>
      <c r="H78" s="19">
        <v>1318.6320000000003</v>
      </c>
      <c r="I78" s="140">
        <v>1685.5649999999996</v>
      </c>
      <c r="J78" s="262">
        <f t="shared" si="65"/>
        <v>1.3001999366323215E-2</v>
      </c>
      <c r="K78" s="215">
        <f t="shared" si="66"/>
        <v>1.6556325704145884E-2</v>
      </c>
      <c r="L78" s="52">
        <f t="shared" si="72"/>
        <v>0.27826793222066448</v>
      </c>
      <c r="N78" s="40">
        <f t="shared" si="61"/>
        <v>3.0700845149123417</v>
      </c>
      <c r="O78" s="143">
        <f t="shared" si="62"/>
        <v>3.7803956310135236</v>
      </c>
      <c r="P78" s="52">
        <f t="shared" si="73"/>
        <v>0.23136532973310117</v>
      </c>
    </row>
    <row r="79" spans="1:16" ht="20.100000000000001" customHeight="1" x14ac:dyDescent="0.25">
      <c r="A79" s="38" t="s">
        <v>193</v>
      </c>
      <c r="B79" s="19">
        <v>3246.2000000000003</v>
      </c>
      <c r="C79" s="140">
        <v>3093.07</v>
      </c>
      <c r="D79" s="247">
        <f t="shared" si="63"/>
        <v>8.4331887621563878E-3</v>
      </c>
      <c r="E79" s="215">
        <f t="shared" si="64"/>
        <v>8.1396660344028766E-3</v>
      </c>
      <c r="F79" s="52">
        <f t="shared" si="71"/>
        <v>-4.7172078122112035E-2</v>
      </c>
      <c r="H79" s="19">
        <v>1451.0179999999998</v>
      </c>
      <c r="I79" s="140">
        <v>1258.2610000000004</v>
      </c>
      <c r="J79" s="262">
        <f t="shared" si="65"/>
        <v>1.4307354225078395E-2</v>
      </c>
      <c r="K79" s="215">
        <f t="shared" si="66"/>
        <v>1.2359166770088557E-2</v>
      </c>
      <c r="L79" s="52">
        <f t="shared" si="72"/>
        <v>-0.13284259740402904</v>
      </c>
      <c r="N79" s="40">
        <f t="shared" si="61"/>
        <v>4.4698971104676231</v>
      </c>
      <c r="O79" s="143">
        <f t="shared" si="62"/>
        <v>4.0680004008961976</v>
      </c>
      <c r="P79" s="52">
        <f t="shared" si="73"/>
        <v>-8.9911847999870537E-2</v>
      </c>
    </row>
    <row r="80" spans="1:16" ht="20.100000000000001" customHeight="1" x14ac:dyDescent="0.25">
      <c r="A80" s="38" t="s">
        <v>173</v>
      </c>
      <c r="B80" s="19">
        <v>637.07999999999981</v>
      </c>
      <c r="C80" s="140">
        <v>601.69999999999993</v>
      </c>
      <c r="D80" s="247">
        <f t="shared" si="63"/>
        <v>1.6550477162819881E-3</v>
      </c>
      <c r="E80" s="215">
        <f t="shared" si="64"/>
        <v>1.5834226360542146E-3</v>
      </c>
      <c r="F80" s="52">
        <f t="shared" si="71"/>
        <v>-5.553462673447588E-2</v>
      </c>
      <c r="H80" s="19">
        <v>1134.7749999999999</v>
      </c>
      <c r="I80" s="140">
        <v>1137.4590000000001</v>
      </c>
      <c r="J80" s="262">
        <f t="shared" si="65"/>
        <v>1.1189129211879752E-2</v>
      </c>
      <c r="K80" s="215">
        <f t="shared" si="66"/>
        <v>1.1172598908444397E-2</v>
      </c>
      <c r="L80" s="52">
        <f t="shared" si="72"/>
        <v>2.3652265867684756E-3</v>
      </c>
      <c r="N80" s="40">
        <f t="shared" si="61"/>
        <v>17.812127205374523</v>
      </c>
      <c r="O80" s="143">
        <f t="shared" si="62"/>
        <v>18.904088416154231</v>
      </c>
      <c r="P80" s="52">
        <f t="shared" si="73"/>
        <v>6.1304368545617959E-2</v>
      </c>
    </row>
    <row r="81" spans="1:16" ht="20.100000000000001" customHeight="1" x14ac:dyDescent="0.25">
      <c r="A81" s="38" t="s">
        <v>196</v>
      </c>
      <c r="B81" s="19">
        <v>7298.5300000000007</v>
      </c>
      <c r="C81" s="140">
        <v>4572.6000000000004</v>
      </c>
      <c r="D81" s="247">
        <f t="shared" si="63"/>
        <v>1.8960594287555067E-2</v>
      </c>
      <c r="E81" s="215">
        <f t="shared" si="64"/>
        <v>1.2033169927906769E-2</v>
      </c>
      <c r="F81" s="52">
        <f t="shared" ref="F81:F95" si="74">(C81-B81)/B81</f>
        <v>-0.37349027817930458</v>
      </c>
      <c r="H81" s="19">
        <v>1717.357</v>
      </c>
      <c r="I81" s="140">
        <v>1135.212</v>
      </c>
      <c r="J81" s="262">
        <f t="shared" si="65"/>
        <v>1.6933514904651739E-2</v>
      </c>
      <c r="K81" s="215">
        <f t="shared" si="66"/>
        <v>1.1150527932921522E-2</v>
      </c>
      <c r="L81" s="52">
        <f t="shared" ref="L81:L94" si="75">(I81-H81)/H81</f>
        <v>-0.33897727729295657</v>
      </c>
      <c r="N81" s="40">
        <f t="shared" si="61"/>
        <v>2.3530176624607964</v>
      </c>
      <c r="O81" s="143">
        <f t="shared" si="62"/>
        <v>2.48264007348117</v>
      </c>
      <c r="P81" s="52">
        <f t="shared" ref="P81:P87" si="76">(O81-N81)/N81</f>
        <v>5.508773397170931E-2</v>
      </c>
    </row>
    <row r="82" spans="1:16" ht="20.100000000000001" customHeight="1" x14ac:dyDescent="0.25">
      <c r="A82" s="38" t="s">
        <v>199</v>
      </c>
      <c r="B82" s="19">
        <v>2150.59</v>
      </c>
      <c r="C82" s="140">
        <v>3234.12</v>
      </c>
      <c r="D82" s="247">
        <f t="shared" si="63"/>
        <v>5.5869420922943459E-3</v>
      </c>
      <c r="E82" s="215">
        <f t="shared" si="64"/>
        <v>8.5108506161137732E-3</v>
      </c>
      <c r="F82" s="52">
        <f t="shared" si="74"/>
        <v>0.50382918175942404</v>
      </c>
      <c r="H82" s="19">
        <v>646.56399999999996</v>
      </c>
      <c r="I82" s="140">
        <v>942.46999999999991</v>
      </c>
      <c r="J82" s="262">
        <f t="shared" si="65"/>
        <v>6.3752621795067927E-3</v>
      </c>
      <c r="K82" s="215">
        <f t="shared" si="66"/>
        <v>9.2573352474608663E-3</v>
      </c>
      <c r="L82" s="52">
        <f t="shared" si="75"/>
        <v>0.45765925724290241</v>
      </c>
      <c r="N82" s="40">
        <f t="shared" si="61"/>
        <v>3.0064493929572809</v>
      </c>
      <c r="O82" s="143">
        <f t="shared" si="62"/>
        <v>2.9141466612246916</v>
      </c>
      <c r="P82" s="52">
        <f t="shared" si="76"/>
        <v>-3.0701575070184738E-2</v>
      </c>
    </row>
    <row r="83" spans="1:16" ht="20.100000000000001" customHeight="1" x14ac:dyDescent="0.25">
      <c r="A83" s="38" t="s">
        <v>192</v>
      </c>
      <c r="B83" s="19">
        <v>1668.9100000000003</v>
      </c>
      <c r="C83" s="140">
        <v>3329.6800000000003</v>
      </c>
      <c r="D83" s="247">
        <f t="shared" si="63"/>
        <v>4.3356025682491587E-3</v>
      </c>
      <c r="E83" s="215">
        <f t="shared" si="64"/>
        <v>8.7623245517982357E-3</v>
      </c>
      <c r="F83" s="52">
        <f t="shared" si="74"/>
        <v>0.99512256502747287</v>
      </c>
      <c r="H83" s="19">
        <v>329.03400000000005</v>
      </c>
      <c r="I83" s="140">
        <v>815.505</v>
      </c>
      <c r="J83" s="262">
        <f t="shared" si="65"/>
        <v>3.244347065366829E-3</v>
      </c>
      <c r="K83" s="215">
        <f t="shared" si="66"/>
        <v>8.0102318174377699E-3</v>
      </c>
      <c r="L83" s="52">
        <f t="shared" si="75"/>
        <v>1.478482466857528</v>
      </c>
      <c r="N83" s="40">
        <f t="shared" si="61"/>
        <v>1.9715502933052111</v>
      </c>
      <c r="O83" s="143">
        <f t="shared" si="62"/>
        <v>2.4491993224574133</v>
      </c>
      <c r="P83" s="52">
        <f t="shared" si="76"/>
        <v>0.24227078090483103</v>
      </c>
    </row>
    <row r="84" spans="1:16" ht="20.100000000000001" customHeight="1" x14ac:dyDescent="0.25">
      <c r="A84" s="38" t="s">
        <v>194</v>
      </c>
      <c r="B84" s="19">
        <v>4699.82</v>
      </c>
      <c r="C84" s="140">
        <v>2970.1699999999996</v>
      </c>
      <c r="D84" s="247">
        <f t="shared" si="63"/>
        <v>1.2209497014403867E-2</v>
      </c>
      <c r="E84" s="215">
        <f t="shared" si="64"/>
        <v>7.8162446583499197E-3</v>
      </c>
      <c r="F84" s="52">
        <f t="shared" si="74"/>
        <v>-0.36802473286210968</v>
      </c>
      <c r="H84" s="19">
        <v>1038.992</v>
      </c>
      <c r="I84" s="140">
        <v>771.46100000000013</v>
      </c>
      <c r="J84" s="262">
        <f t="shared" si="65"/>
        <v>1.0244687923252952E-2</v>
      </c>
      <c r="K84" s="215">
        <f t="shared" si="66"/>
        <v>7.5776131944161719E-3</v>
      </c>
      <c r="L84" s="52">
        <f t="shared" si="75"/>
        <v>-0.2574909142707546</v>
      </c>
      <c r="N84" s="40">
        <f t="shared" ref="N84" si="77">(H84/B84)*10</f>
        <v>2.2107059419296911</v>
      </c>
      <c r="O84" s="143">
        <f t="shared" ref="O84" si="78">(I84/C84)*10</f>
        <v>2.5973631138958386</v>
      </c>
      <c r="P84" s="52">
        <f t="shared" ref="P84" si="79">(O84-N84)/N84</f>
        <v>0.17490212724928966</v>
      </c>
    </row>
    <row r="85" spans="1:16" ht="20.100000000000001" customHeight="1" x14ac:dyDescent="0.25">
      <c r="A85" s="38" t="s">
        <v>206</v>
      </c>
      <c r="B85" s="19">
        <v>996.98</v>
      </c>
      <c r="C85" s="140">
        <v>2507.1400000000003</v>
      </c>
      <c r="D85" s="247">
        <f t="shared" si="63"/>
        <v>2.5900192631676039E-3</v>
      </c>
      <c r="E85" s="215">
        <f t="shared" si="64"/>
        <v>6.5977434398487031E-3</v>
      </c>
      <c r="F85" s="52">
        <f t="shared" si="74"/>
        <v>1.5147344981845174</v>
      </c>
      <c r="H85" s="19">
        <v>183.00800000000001</v>
      </c>
      <c r="I85" s="140">
        <v>558.86900000000003</v>
      </c>
      <c r="J85" s="262">
        <f t="shared" si="65"/>
        <v>1.8044988291138686E-3</v>
      </c>
      <c r="K85" s="215">
        <f t="shared" si="66"/>
        <v>5.4894454915415955E-3</v>
      </c>
      <c r="L85" s="52">
        <f t="shared" si="75"/>
        <v>2.0537954624934427</v>
      </c>
      <c r="N85" s="40">
        <f t="shared" si="61"/>
        <v>1.8356235832213286</v>
      </c>
      <c r="O85" s="143">
        <f t="shared" si="62"/>
        <v>2.2291096628030345</v>
      </c>
      <c r="P85" s="52">
        <f t="shared" si="76"/>
        <v>0.21436098510522442</v>
      </c>
    </row>
    <row r="86" spans="1:16" ht="20.100000000000001" customHeight="1" x14ac:dyDescent="0.25">
      <c r="A86" s="38" t="s">
        <v>197</v>
      </c>
      <c r="B86" s="19">
        <v>4393.1900000000005</v>
      </c>
      <c r="C86" s="140">
        <v>2269.5299999999997</v>
      </c>
      <c r="D86" s="247">
        <f t="shared" si="63"/>
        <v>1.1412913726208436E-2</v>
      </c>
      <c r="E86" s="215">
        <f t="shared" si="64"/>
        <v>5.972453340874392E-3</v>
      </c>
      <c r="F86" s="52">
        <f t="shared" si="74"/>
        <v>-0.4833981685290189</v>
      </c>
      <c r="H86" s="19">
        <v>950.1819999999999</v>
      </c>
      <c r="I86" s="140">
        <v>516.17699999999991</v>
      </c>
      <c r="J86" s="262">
        <f t="shared" si="65"/>
        <v>9.369001936773657E-3</v>
      </c>
      <c r="K86" s="215">
        <f t="shared" si="66"/>
        <v>5.0701067790259709E-3</v>
      </c>
      <c r="L86" s="52">
        <f t="shared" si="75"/>
        <v>-0.45675986284732822</v>
      </c>
      <c r="N86" s="40">
        <f t="shared" si="61"/>
        <v>2.1628520505600708</v>
      </c>
      <c r="O86" s="143">
        <f t="shared" si="62"/>
        <v>2.2743783955268269</v>
      </c>
      <c r="P86" s="52">
        <f t="shared" si="76"/>
        <v>5.1564481693454851E-2</v>
      </c>
    </row>
    <row r="87" spans="1:16" ht="20.100000000000001" customHeight="1" x14ac:dyDescent="0.25">
      <c r="A87" s="38" t="s">
        <v>200</v>
      </c>
      <c r="B87" s="19">
        <v>2664.42</v>
      </c>
      <c r="C87" s="140">
        <v>2108.4900000000002</v>
      </c>
      <c r="D87" s="247">
        <f t="shared" si="63"/>
        <v>6.9218029701388463E-3</v>
      </c>
      <c r="E87" s="215">
        <f t="shared" si="64"/>
        <v>5.5486634434002849E-3</v>
      </c>
      <c r="F87" s="52">
        <f t="shared" si="74"/>
        <v>-0.20864953723512053</v>
      </c>
      <c r="H87" s="19">
        <v>552.90400000000011</v>
      </c>
      <c r="I87" s="140">
        <v>475.31000000000006</v>
      </c>
      <c r="J87" s="262">
        <f t="shared" si="65"/>
        <v>5.4517541343131149E-3</v>
      </c>
      <c r="K87" s="215">
        <f t="shared" si="66"/>
        <v>4.6686939812096142E-3</v>
      </c>
      <c r="L87" s="52">
        <f t="shared" si="75"/>
        <v>-0.1403390100270572</v>
      </c>
      <c r="N87" s="40">
        <f t="shared" si="61"/>
        <v>2.0751383040211384</v>
      </c>
      <c r="O87" s="143">
        <f t="shared" si="62"/>
        <v>2.2542672718390886</v>
      </c>
      <c r="P87" s="52">
        <f t="shared" si="76"/>
        <v>8.6321459861658206E-2</v>
      </c>
    </row>
    <row r="88" spans="1:16" ht="20.100000000000001" customHeight="1" x14ac:dyDescent="0.25">
      <c r="A88" s="38" t="s">
        <v>177</v>
      </c>
      <c r="B88" s="19">
        <v>2116.9399999999996</v>
      </c>
      <c r="C88" s="140">
        <v>1968.6799999999998</v>
      </c>
      <c r="D88" s="247">
        <f t="shared" si="63"/>
        <v>5.4995239412726693E-3</v>
      </c>
      <c r="E88" s="215">
        <f t="shared" si="64"/>
        <v>5.1807420228472852E-3</v>
      </c>
      <c r="F88" s="52">
        <f t="shared" si="74"/>
        <v>-7.0035050591891967E-2</v>
      </c>
      <c r="H88" s="19">
        <v>471.3</v>
      </c>
      <c r="I88" s="140">
        <v>408.89100000000008</v>
      </c>
      <c r="J88" s="262">
        <f t="shared" ref="J88" si="80">H88/$H$96</f>
        <v>4.6471208808432762E-3</v>
      </c>
      <c r="K88" s="215">
        <f t="shared" ref="K88" si="81">I88/$I$96</f>
        <v>4.0162987327655225E-3</v>
      </c>
      <c r="L88" s="52">
        <f t="shared" si="75"/>
        <v>-0.13241884150222774</v>
      </c>
      <c r="N88" s="40">
        <f t="shared" ref="N88" si="82">(H88/B88)*10</f>
        <v>2.2263266790745138</v>
      </c>
      <c r="O88" s="143">
        <f t="shared" ref="O88" si="83">(I88/C88)*10</f>
        <v>2.0769805148627514</v>
      </c>
      <c r="P88" s="52">
        <f t="shared" ref="P88" si="84">(O88-N88)/N88</f>
        <v>-6.7081873300752853E-2</v>
      </c>
    </row>
    <row r="89" spans="1:16" ht="20.100000000000001" customHeight="1" x14ac:dyDescent="0.25">
      <c r="A89" s="38" t="s">
        <v>202</v>
      </c>
      <c r="B89" s="19">
        <v>1036.1200000000001</v>
      </c>
      <c r="C89" s="140">
        <v>1506.4600000000003</v>
      </c>
      <c r="D89" s="247">
        <f t="shared" si="63"/>
        <v>2.6916996920231277E-3</v>
      </c>
      <c r="E89" s="215">
        <f t="shared" si="64"/>
        <v>3.9643723854250173E-3</v>
      </c>
      <c r="F89" s="52">
        <f t="shared" si="74"/>
        <v>0.45394355866115904</v>
      </c>
      <c r="H89" s="19">
        <v>340.21199999999999</v>
      </c>
      <c r="I89" s="140">
        <v>405.59700000000004</v>
      </c>
      <c r="J89" s="262">
        <f t="shared" si="65"/>
        <v>3.3545645854306228E-3</v>
      </c>
      <c r="K89" s="215">
        <f t="shared" si="66"/>
        <v>3.9839436845357261E-3</v>
      </c>
      <c r="L89" s="52">
        <f t="shared" si="75"/>
        <v>0.19218898804274995</v>
      </c>
      <c r="N89" s="40">
        <f t="shared" ref="N89:N94" si="85">(H89/B89)*10</f>
        <v>3.2835192834806777</v>
      </c>
      <c r="O89" s="143">
        <f t="shared" ref="O89:O94" si="86">(I89/C89)*10</f>
        <v>2.6923847961446032</v>
      </c>
      <c r="P89" s="52">
        <f t="shared" ref="P89:P94" si="87">(O89-N89)/N89</f>
        <v>-0.1800307646463539</v>
      </c>
    </row>
    <row r="90" spans="1:16" ht="20.100000000000001" customHeight="1" x14ac:dyDescent="0.25">
      <c r="A90" s="38" t="s">
        <v>195</v>
      </c>
      <c r="B90" s="19">
        <v>1435.8400000000001</v>
      </c>
      <c r="C90" s="140">
        <v>1282.45</v>
      </c>
      <c r="D90" s="247">
        <f t="shared" si="63"/>
        <v>3.7301182158384046E-3</v>
      </c>
      <c r="E90" s="215">
        <f t="shared" si="64"/>
        <v>3.3748717959244273E-3</v>
      </c>
      <c r="F90" s="52">
        <f t="shared" si="74"/>
        <v>-0.10682945174949861</v>
      </c>
      <c r="H90" s="19">
        <v>473.25000000000006</v>
      </c>
      <c r="I90" s="140">
        <v>387.43700000000001</v>
      </c>
      <c r="J90" s="262">
        <f t="shared" si="65"/>
        <v>4.6663483065119468E-3</v>
      </c>
      <c r="K90" s="215">
        <f t="shared" si="66"/>
        <v>3.8055685552542745E-3</v>
      </c>
      <c r="L90" s="52">
        <f t="shared" si="75"/>
        <v>-0.18132699418911788</v>
      </c>
      <c r="N90" s="40">
        <f t="shared" si="85"/>
        <v>3.2959800534878534</v>
      </c>
      <c r="O90" s="143">
        <f t="shared" si="86"/>
        <v>3.0210690475262192</v>
      </c>
      <c r="P90" s="52">
        <f t="shared" si="87"/>
        <v>-8.3407970163751274E-2</v>
      </c>
    </row>
    <row r="91" spans="1:16" ht="20.100000000000001" customHeight="1" x14ac:dyDescent="0.25">
      <c r="A91" s="38" t="s">
        <v>214</v>
      </c>
      <c r="B91" s="19">
        <v>498.59999999999997</v>
      </c>
      <c r="C91" s="140">
        <v>1249.31</v>
      </c>
      <c r="D91" s="247">
        <f t="shared" si="63"/>
        <v>1.2952953967134417E-3</v>
      </c>
      <c r="E91" s="215">
        <f t="shared" si="64"/>
        <v>3.2876611823980241E-3</v>
      </c>
      <c r="F91" s="52">
        <f t="shared" si="74"/>
        <v>1.5056357801845168</v>
      </c>
      <c r="H91" s="19">
        <v>116.34</v>
      </c>
      <c r="I91" s="140">
        <v>350.13700000000006</v>
      </c>
      <c r="J91" s="262">
        <f t="shared" si="65"/>
        <v>1.1471377960477545E-3</v>
      </c>
      <c r="K91" s="215">
        <f t="shared" si="66"/>
        <v>3.4391923260583424E-3</v>
      </c>
      <c r="L91" s="52">
        <f t="shared" si="75"/>
        <v>2.0096011689874511</v>
      </c>
      <c r="N91" s="40">
        <f t="shared" si="85"/>
        <v>2.3333333333333335</v>
      </c>
      <c r="O91" s="143">
        <f t="shared" si="86"/>
        <v>2.8026430589685516</v>
      </c>
      <c r="P91" s="52">
        <f t="shared" si="87"/>
        <v>0.20113273955795061</v>
      </c>
    </row>
    <row r="92" spans="1:16" ht="20.100000000000001" customHeight="1" x14ac:dyDescent="0.25">
      <c r="A92" s="38" t="s">
        <v>215</v>
      </c>
      <c r="B92" s="19">
        <v>1294.9299999999998</v>
      </c>
      <c r="C92" s="140">
        <v>1316.9</v>
      </c>
      <c r="D92" s="247">
        <f t="shared" si="63"/>
        <v>3.3640530847696289E-3</v>
      </c>
      <c r="E92" s="215">
        <f t="shared" si="64"/>
        <v>3.4655297813192547E-3</v>
      </c>
      <c r="F92" s="52">
        <f t="shared" si="74"/>
        <v>1.6966168055416321E-2</v>
      </c>
      <c r="H92" s="19">
        <v>284.226</v>
      </c>
      <c r="I92" s="140">
        <v>311.75199999999995</v>
      </c>
      <c r="J92" s="262">
        <f t="shared" si="65"/>
        <v>2.8025304041556565E-3</v>
      </c>
      <c r="K92" s="215">
        <f t="shared" si="66"/>
        <v>3.0621587722329834E-3</v>
      </c>
      <c r="L92" s="52">
        <f t="shared" si="75"/>
        <v>9.6845468043036009E-2</v>
      </c>
      <c r="N92" s="40">
        <f t="shared" si="85"/>
        <v>2.1949140107959506</v>
      </c>
      <c r="O92" s="143">
        <f t="shared" si="86"/>
        <v>2.3673171842964531</v>
      </c>
      <c r="P92" s="52">
        <f t="shared" si="87"/>
        <v>7.8546664084568507E-2</v>
      </c>
    </row>
    <row r="93" spans="1:16" ht="20.100000000000001" customHeight="1" x14ac:dyDescent="0.25">
      <c r="A93" s="38" t="s">
        <v>216</v>
      </c>
      <c r="B93" s="19">
        <v>1693.39</v>
      </c>
      <c r="C93" s="140">
        <v>1936.9199999999998</v>
      </c>
      <c r="D93" s="247">
        <f t="shared" si="63"/>
        <v>4.3991982989181212E-3</v>
      </c>
      <c r="E93" s="215">
        <f t="shared" si="64"/>
        <v>5.0971629918998328E-3</v>
      </c>
      <c r="F93" s="52">
        <f t="shared" si="74"/>
        <v>0.14381211652365949</v>
      </c>
      <c r="H93" s="19">
        <v>266.04199999999997</v>
      </c>
      <c r="I93" s="140">
        <v>267.20200000000006</v>
      </c>
      <c r="J93" s="262">
        <f t="shared" si="65"/>
        <v>2.623232194740731E-3</v>
      </c>
      <c r="K93" s="215">
        <f t="shared" si="66"/>
        <v>2.6245700051906575E-3</v>
      </c>
      <c r="L93" s="52">
        <f t="shared" si="75"/>
        <v>4.3602138008287487E-3</v>
      </c>
      <c r="N93" s="40">
        <f t="shared" si="85"/>
        <v>1.571061598332339</v>
      </c>
      <c r="O93" s="143">
        <f t="shared" si="86"/>
        <v>1.3795200627800843</v>
      </c>
      <c r="P93" s="52">
        <f t="shared" si="87"/>
        <v>-0.12191853951211939</v>
      </c>
    </row>
    <row r="94" spans="1:16" ht="20.100000000000001" customHeight="1" x14ac:dyDescent="0.25">
      <c r="A94" s="38" t="s">
        <v>203</v>
      </c>
      <c r="B94" s="19">
        <v>370.3</v>
      </c>
      <c r="C94" s="140">
        <v>431.48</v>
      </c>
      <c r="D94" s="247">
        <f t="shared" si="63"/>
        <v>9.6198934096066487E-4</v>
      </c>
      <c r="E94" s="215">
        <f t="shared" si="64"/>
        <v>1.1354748196853459E-3</v>
      </c>
      <c r="F94" s="52">
        <f t="shared" si="74"/>
        <v>0.16521739130434784</v>
      </c>
      <c r="H94" s="19">
        <v>249.40899999999999</v>
      </c>
      <c r="I94" s="140">
        <v>191.48500000000001</v>
      </c>
      <c r="J94" s="262">
        <f t="shared" si="65"/>
        <v>2.459227183896118E-3</v>
      </c>
      <c r="K94" s="215">
        <f t="shared" si="66"/>
        <v>1.8808459047609412E-3</v>
      </c>
      <c r="L94" s="52">
        <f t="shared" si="75"/>
        <v>-0.23224502724440568</v>
      </c>
      <c r="N94" s="40">
        <f t="shared" si="85"/>
        <v>6.735322711315149</v>
      </c>
      <c r="O94" s="143">
        <f t="shared" si="86"/>
        <v>4.4378650227125247</v>
      </c>
      <c r="P94" s="52">
        <f t="shared" si="87"/>
        <v>-0.34110580696348242</v>
      </c>
    </row>
    <row r="95" spans="1:16" ht="20.100000000000001" customHeight="1" thickBot="1" x14ac:dyDescent="0.3">
      <c r="A95" s="8" t="s">
        <v>17</v>
      </c>
      <c r="B95" s="19">
        <f>B96-SUM(B68:B94)</f>
        <v>8664.3699999998207</v>
      </c>
      <c r="C95" s="140">
        <f>C96-SUM(C68:C94)</f>
        <v>8648.5600000000559</v>
      </c>
      <c r="D95" s="247">
        <f t="shared" si="63"/>
        <v>2.2508861966349401E-2</v>
      </c>
      <c r="E95" s="215">
        <f t="shared" si="64"/>
        <v>2.2759391180443955E-2</v>
      </c>
      <c r="F95" s="52">
        <f t="shared" si="74"/>
        <v>-1.8247143184980752E-3</v>
      </c>
      <c r="H95" s="19">
        <f>H96-SUM(H68:H94)</f>
        <v>2562.1990000000078</v>
      </c>
      <c r="I95" s="140">
        <f>I96-SUM(I68:I94)</f>
        <v>2626.7960000000021</v>
      </c>
      <c r="J95" s="263">
        <f t="shared" si="65"/>
        <v>2.5263841446585607E-2</v>
      </c>
      <c r="K95" s="215">
        <f t="shared" si="66"/>
        <v>2.5801490974449302E-2</v>
      </c>
      <c r="L95" s="52">
        <f t="shared" ref="L95" si="88">(I95-H95)/H95</f>
        <v>2.521154680022672E-2</v>
      </c>
      <c r="N95" s="40">
        <f t="shared" si="61"/>
        <v>2.9571671108228998</v>
      </c>
      <c r="O95" s="143">
        <f t="shared" si="62"/>
        <v>3.0372640069560539</v>
      </c>
      <c r="P95" s="52">
        <f t="shared" ref="P95" si="89">(O95-N95)/N95</f>
        <v>2.708568475552444E-2</v>
      </c>
    </row>
    <row r="96" spans="1:16" ht="26.25" customHeight="1" thickBot="1" x14ac:dyDescent="0.3">
      <c r="A96" s="12" t="s">
        <v>18</v>
      </c>
      <c r="B96" s="17">
        <v>384931.49999999983</v>
      </c>
      <c r="C96" s="145">
        <v>379999.62000000005</v>
      </c>
      <c r="D96" s="243">
        <f>SUM(D68:D95)</f>
        <v>0.99999999999999978</v>
      </c>
      <c r="E96" s="244">
        <f>SUM(E68:E95)</f>
        <v>1</v>
      </c>
      <c r="F96" s="57">
        <f>(C96-B96)/B96</f>
        <v>-1.281235752335097E-2</v>
      </c>
      <c r="G96" s="1"/>
      <c r="H96" s="17">
        <v>101417.63299999999</v>
      </c>
      <c r="I96" s="145">
        <v>101807.91500000001</v>
      </c>
      <c r="J96" s="255">
        <f t="shared" ref="J96" si="90">H96/$H$96</f>
        <v>1</v>
      </c>
      <c r="K96" s="244">
        <f t="shared" si="66"/>
        <v>1</v>
      </c>
      <c r="L96" s="57">
        <f>(I96-H96)/H96</f>
        <v>3.8482657152925383E-3</v>
      </c>
      <c r="M96" s="1"/>
      <c r="N96" s="37">
        <f t="shared" si="61"/>
        <v>2.634693003820161</v>
      </c>
      <c r="O96" s="150">
        <f t="shared" si="62"/>
        <v>2.6791583370530736</v>
      </c>
      <c r="P96" s="57">
        <f>(O96-N96)/N96</f>
        <v>1.6876855545765776E-2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39:E45 J39:K46 D68:E82 J68:K82 D7:E13 J7:K1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93243F52-BB7E-4617-A17B-F690F41D2DF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291" id="{F1D23D26-2FE4-4092-BA62-41E4E25859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96" id="{4E4CBE9E-3C66-4A34-8511-15EBDF59F49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5" id="{339E4BE4-D6A9-4309-B1C8-AB112FE678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1" id="{F60ED465-D335-4088-B79E-1D8D73D62D6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lha14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93</v>
      </c>
      <c r="B1" s="4"/>
    </row>
    <row r="3" spans="1:19" ht="15.75" thickBot="1" x14ac:dyDescent="0.3"/>
    <row r="4" spans="1:19" x14ac:dyDescent="0.25">
      <c r="A4" s="332" t="s">
        <v>16</v>
      </c>
      <c r="B4" s="315"/>
      <c r="C4" s="315"/>
      <c r="D4" s="315"/>
      <c r="E4" s="351" t="s">
        <v>1</v>
      </c>
      <c r="F4" s="349"/>
      <c r="G4" s="344" t="s">
        <v>104</v>
      </c>
      <c r="H4" s="344"/>
      <c r="I4" s="130" t="s">
        <v>0</v>
      </c>
      <c r="K4" s="345" t="s">
        <v>19</v>
      </c>
      <c r="L4" s="344"/>
      <c r="M4" s="354" t="s">
        <v>104</v>
      </c>
      <c r="N4" s="355"/>
      <c r="O4" s="130" t="s">
        <v>0</v>
      </c>
      <c r="Q4" s="343" t="s">
        <v>22</v>
      </c>
      <c r="R4" s="344"/>
      <c r="S4" s="130" t="s">
        <v>0</v>
      </c>
    </row>
    <row r="5" spans="1:19" x14ac:dyDescent="0.25">
      <c r="A5" s="350"/>
      <c r="B5" s="316"/>
      <c r="C5" s="316"/>
      <c r="D5" s="316"/>
      <c r="E5" s="352" t="s">
        <v>154</v>
      </c>
      <c r="F5" s="342"/>
      <c r="G5" s="346" t="str">
        <f>E5</f>
        <v>jan-out</v>
      </c>
      <c r="H5" s="346"/>
      <c r="I5" s="131" t="s">
        <v>151</v>
      </c>
      <c r="K5" s="341" t="str">
        <f>E5</f>
        <v>jan-out</v>
      </c>
      <c r="L5" s="346"/>
      <c r="M5" s="347" t="str">
        <f>E5</f>
        <v>jan-out</v>
      </c>
      <c r="N5" s="348"/>
      <c r="O5" s="131" t="str">
        <f>I5</f>
        <v>2023/2022</v>
      </c>
      <c r="Q5" s="341" t="str">
        <f>E5</f>
        <v>jan-out</v>
      </c>
      <c r="R5" s="342"/>
      <c r="S5" s="131" t="str">
        <f>O5</f>
        <v>2023/2022</v>
      </c>
    </row>
    <row r="6" spans="1:19" ht="15.75" thickBot="1" x14ac:dyDescent="0.3">
      <c r="A6" s="333"/>
      <c r="B6" s="356"/>
      <c r="C6" s="356"/>
      <c r="D6" s="356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335971.42999999964</v>
      </c>
      <c r="F7" s="145">
        <v>332758.08999999997</v>
      </c>
      <c r="G7" s="243">
        <f>E7/E15</f>
        <v>0.3541675679732762</v>
      </c>
      <c r="H7" s="244">
        <f>F7/F15</f>
        <v>0.34771902803718635</v>
      </c>
      <c r="I7" s="164">
        <f t="shared" ref="I7:I18" si="0">(F7-E7)/E7</f>
        <v>-9.5643251570518353E-3</v>
      </c>
      <c r="J7" s="1"/>
      <c r="K7" s="17">
        <v>46401.338999999978</v>
      </c>
      <c r="L7" s="145">
        <v>44789.945000000014</v>
      </c>
      <c r="M7" s="243">
        <f>K7/K15</f>
        <v>0.36487137829409733</v>
      </c>
      <c r="N7" s="244">
        <f>L7/L15</f>
        <v>0.35727707123759384</v>
      </c>
      <c r="O7" s="164">
        <f t="shared" ref="O7:O18" si="1">(L7-K7)/K7</f>
        <v>-3.4727316812990343E-2</v>
      </c>
      <c r="P7" s="1"/>
      <c r="Q7" s="187">
        <f t="shared" ref="Q7:Q18" si="2">(K7/E7)*10</f>
        <v>1.3811096675690557</v>
      </c>
      <c r="R7" s="188">
        <f t="shared" ref="R7:R18" si="3">(L7/F7)*10</f>
        <v>1.3460212191986081</v>
      </c>
      <c r="S7" s="55">
        <f>(R7-Q7)/Q7</f>
        <v>-2.540598273575783E-2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160770.16999999963</v>
      </c>
      <c r="F8" s="181">
        <v>133876.83999999997</v>
      </c>
      <c r="G8" s="245">
        <f>E8/E7</f>
        <v>0.47852333753497972</v>
      </c>
      <c r="H8" s="246">
        <f>F8/F7</f>
        <v>0.40232482401855346</v>
      </c>
      <c r="I8" s="206">
        <f t="shared" si="0"/>
        <v>-0.16727810886808001</v>
      </c>
      <c r="K8" s="180">
        <v>31816.51999999999</v>
      </c>
      <c r="L8" s="181">
        <v>29170.310000000016</v>
      </c>
      <c r="M8" s="250">
        <f>K8/K7</f>
        <v>0.68568107485001684</v>
      </c>
      <c r="N8" s="246">
        <f>L8/L7</f>
        <v>0.65126916320169637</v>
      </c>
      <c r="O8" s="207">
        <f t="shared" si="1"/>
        <v>-8.3170943899583447E-2</v>
      </c>
      <c r="Q8" s="189">
        <f t="shared" si="2"/>
        <v>1.9790064288667519</v>
      </c>
      <c r="R8" s="190">
        <f t="shared" si="3"/>
        <v>2.1788914348441466</v>
      </c>
      <c r="S8" s="182">
        <f t="shared" ref="S8:S18" si="4">(R8-Q8)/Q8</f>
        <v>0.10100270674302751</v>
      </c>
    </row>
    <row r="9" spans="1:19" ht="24" customHeight="1" x14ac:dyDescent="0.25">
      <c r="A9" s="8"/>
      <c r="B9" t="s">
        <v>37</v>
      </c>
      <c r="E9" s="19">
        <v>91955.670000000013</v>
      </c>
      <c r="F9" s="140">
        <v>79084.820000000022</v>
      </c>
      <c r="G9" s="247">
        <f>E9/E7</f>
        <v>0.273700862004844</v>
      </c>
      <c r="H9" s="215">
        <f>F9/F7</f>
        <v>0.23766460493868091</v>
      </c>
      <c r="I9" s="182">
        <f t="shared" si="0"/>
        <v>-0.13996798674839725</v>
      </c>
      <c r="K9" s="19">
        <v>9992.1579999999904</v>
      </c>
      <c r="L9" s="140">
        <v>9020.9260000000013</v>
      </c>
      <c r="M9" s="247">
        <f>K9/K7</f>
        <v>0.21534201847063067</v>
      </c>
      <c r="N9" s="215">
        <f>L9/L7</f>
        <v>0.20140515912667448</v>
      </c>
      <c r="O9" s="182">
        <f t="shared" si="1"/>
        <v>-9.7199423788133649E-2</v>
      </c>
      <c r="Q9" s="189">
        <f t="shared" si="2"/>
        <v>1.0866277196392553</v>
      </c>
      <c r="R9" s="190">
        <f t="shared" si="3"/>
        <v>1.1406646686431099</v>
      </c>
      <c r="S9" s="182">
        <f t="shared" si="4"/>
        <v>4.9729036014095118E-2</v>
      </c>
    </row>
    <row r="10" spans="1:19" ht="24" customHeight="1" thickBot="1" x14ac:dyDescent="0.3">
      <c r="A10" s="8"/>
      <c r="B10" t="s">
        <v>36</v>
      </c>
      <c r="E10" s="19">
        <v>83245.589999999982</v>
      </c>
      <c r="F10" s="140">
        <v>119796.42999999996</v>
      </c>
      <c r="G10" s="247">
        <f>E10/E7</f>
        <v>0.24777580046017625</v>
      </c>
      <c r="H10" s="215">
        <f>F10/F7</f>
        <v>0.36001057104276557</v>
      </c>
      <c r="I10" s="186">
        <f t="shared" si="0"/>
        <v>0.43907238809887694</v>
      </c>
      <c r="K10" s="19">
        <v>4592.6609999999982</v>
      </c>
      <c r="L10" s="140">
        <v>6598.708999999998</v>
      </c>
      <c r="M10" s="247">
        <f>K10/K7</f>
        <v>9.8976906679352522E-2</v>
      </c>
      <c r="N10" s="215">
        <f>L10/L7</f>
        <v>0.1473256776716291</v>
      </c>
      <c r="O10" s="209">
        <f t="shared" si="1"/>
        <v>0.4367942680724749</v>
      </c>
      <c r="Q10" s="189">
        <f t="shared" si="2"/>
        <v>0.55170021619163245</v>
      </c>
      <c r="R10" s="190">
        <f t="shared" si="3"/>
        <v>0.55082684851293151</v>
      </c>
      <c r="S10" s="182">
        <f t="shared" si="4"/>
        <v>-1.5830475556630546E-3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612651.37000000046</v>
      </c>
      <c r="F11" s="145">
        <v>624215.96999999974</v>
      </c>
      <c r="G11" s="243">
        <f>E11/E15</f>
        <v>0.6458324320267238</v>
      </c>
      <c r="H11" s="244">
        <f>F11/F15</f>
        <v>0.65228097196281365</v>
      </c>
      <c r="I11" s="164">
        <f t="shared" si="0"/>
        <v>1.8876314599605433E-2</v>
      </c>
      <c r="J11" s="1"/>
      <c r="K11" s="17">
        <v>80770.431000000128</v>
      </c>
      <c r="L11" s="145">
        <v>80574.789000000004</v>
      </c>
      <c r="M11" s="243">
        <f>K11/K15</f>
        <v>0.63512862170590267</v>
      </c>
      <c r="N11" s="244">
        <f>L11/L15</f>
        <v>0.64272292876240611</v>
      </c>
      <c r="O11" s="164">
        <f t="shared" si="1"/>
        <v>-2.4221982918491941E-3</v>
      </c>
      <c r="Q11" s="191">
        <f t="shared" si="2"/>
        <v>1.3183750980594409</v>
      </c>
      <c r="R11" s="192">
        <f t="shared" si="3"/>
        <v>1.290815885405816</v>
      </c>
      <c r="S11" s="57">
        <f t="shared" si="4"/>
        <v>-2.090392384852393E-2</v>
      </c>
    </row>
    <row r="12" spans="1:19" s="3" customFormat="1" ht="24" customHeight="1" x14ac:dyDescent="0.25">
      <c r="A12" s="46"/>
      <c r="B12" s="3" t="s">
        <v>33</v>
      </c>
      <c r="E12" s="31">
        <v>317480.00000000058</v>
      </c>
      <c r="F12" s="141">
        <v>286368.92999999993</v>
      </c>
      <c r="G12" s="247">
        <f>E12/E11</f>
        <v>0.5182066270414124</v>
      </c>
      <c r="H12" s="215">
        <f>F12/F11</f>
        <v>0.45876578582249355</v>
      </c>
      <c r="I12" s="206">
        <f t="shared" si="0"/>
        <v>-9.7993794884719002E-2</v>
      </c>
      <c r="K12" s="31">
        <v>52107.243000000119</v>
      </c>
      <c r="L12" s="141">
        <v>48830.896000000015</v>
      </c>
      <c r="M12" s="247">
        <f>K12/K11</f>
        <v>0.64512770768797845</v>
      </c>
      <c r="N12" s="215">
        <f>L12/L11</f>
        <v>0.60603194381309533</v>
      </c>
      <c r="O12" s="206">
        <f t="shared" si="1"/>
        <v>-6.2876997733311207E-2</v>
      </c>
      <c r="Q12" s="189">
        <f t="shared" si="2"/>
        <v>1.6412763953634881</v>
      </c>
      <c r="R12" s="190">
        <f t="shared" si="3"/>
        <v>1.7051743706972688</v>
      </c>
      <c r="S12" s="182">
        <f t="shared" si="4"/>
        <v>3.8931879794462922E-2</v>
      </c>
    </row>
    <row r="13" spans="1:19" ht="24" customHeight="1" x14ac:dyDescent="0.25">
      <c r="A13" s="8"/>
      <c r="B13" s="3" t="s">
        <v>37</v>
      </c>
      <c r="D13" s="3"/>
      <c r="E13" s="19">
        <v>77671.190000000017</v>
      </c>
      <c r="F13" s="140">
        <v>73144.549999999945</v>
      </c>
      <c r="G13" s="247">
        <f>E13/E11</f>
        <v>0.12677877468877602</v>
      </c>
      <c r="H13" s="215">
        <f>F13/F11</f>
        <v>0.11717827405152735</v>
      </c>
      <c r="I13" s="182">
        <f t="shared" si="0"/>
        <v>-5.8279524235434928E-2</v>
      </c>
      <c r="K13" s="19">
        <v>6448.5240000000022</v>
      </c>
      <c r="L13" s="140">
        <v>6570.6260000000002</v>
      </c>
      <c r="M13" s="247">
        <f>K13/K11</f>
        <v>7.9837682183471231E-2</v>
      </c>
      <c r="N13" s="215">
        <f>L13/L11</f>
        <v>8.1546921581141213E-2</v>
      </c>
      <c r="O13" s="182">
        <f t="shared" si="1"/>
        <v>1.8934875639758493E-2</v>
      </c>
      <c r="Q13" s="189">
        <f t="shared" si="2"/>
        <v>0.83023370698968313</v>
      </c>
      <c r="R13" s="190">
        <f t="shared" si="3"/>
        <v>0.89830698254347108</v>
      </c>
      <c r="S13" s="182">
        <f t="shared" si="4"/>
        <v>8.1992907515900049E-2</v>
      </c>
    </row>
    <row r="14" spans="1:19" ht="24" customHeight="1" thickBot="1" x14ac:dyDescent="0.3">
      <c r="A14" s="8"/>
      <c r="B14" t="s">
        <v>36</v>
      </c>
      <c r="E14" s="19">
        <v>217500.17999999991</v>
      </c>
      <c r="F14" s="140">
        <v>264702.48999999987</v>
      </c>
      <c r="G14" s="247">
        <f>E14/E11</f>
        <v>0.35501459826981163</v>
      </c>
      <c r="H14" s="215">
        <f>F14/F11</f>
        <v>0.42405594012597914</v>
      </c>
      <c r="I14" s="186">
        <f t="shared" si="0"/>
        <v>0.21702193533816841</v>
      </c>
      <c r="K14" s="19">
        <v>22214.664000000004</v>
      </c>
      <c r="L14" s="140">
        <v>25173.266999999989</v>
      </c>
      <c r="M14" s="247">
        <f>K14/K11</f>
        <v>0.27503461012855024</v>
      </c>
      <c r="N14" s="215">
        <f>L14/L11</f>
        <v>0.31242113460576343</v>
      </c>
      <c r="O14" s="209">
        <f t="shared" si="1"/>
        <v>0.13318243300911434</v>
      </c>
      <c r="Q14" s="189">
        <f t="shared" si="2"/>
        <v>1.0213630168030212</v>
      </c>
      <c r="R14" s="190">
        <f t="shared" si="3"/>
        <v>0.95100227428914641</v>
      </c>
      <c r="S14" s="182">
        <f t="shared" si="4"/>
        <v>-6.8889064276197981E-2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948622.80000000016</v>
      </c>
      <c r="F15" s="145">
        <v>956974.05999999971</v>
      </c>
      <c r="G15" s="243">
        <f>G7+G11</f>
        <v>1</v>
      </c>
      <c r="H15" s="244">
        <f>H7+H11</f>
        <v>1</v>
      </c>
      <c r="I15" s="164">
        <f t="shared" si="0"/>
        <v>8.8035623853859948E-3</v>
      </c>
      <c r="J15" s="1"/>
      <c r="K15" s="17">
        <v>127171.77000000011</v>
      </c>
      <c r="L15" s="145">
        <v>125364.73400000003</v>
      </c>
      <c r="M15" s="243">
        <f>M7+M11</f>
        <v>1</v>
      </c>
      <c r="N15" s="244">
        <f>N7+N11</f>
        <v>1</v>
      </c>
      <c r="O15" s="164">
        <f t="shared" si="1"/>
        <v>-1.420941141261208E-2</v>
      </c>
      <c r="Q15" s="191">
        <f t="shared" si="2"/>
        <v>1.3405936479705114</v>
      </c>
      <c r="R15" s="192">
        <f t="shared" si="3"/>
        <v>1.3100118304147144</v>
      </c>
      <c r="S15" s="57">
        <f t="shared" si="4"/>
        <v>-2.2812145650618308E-2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478250.17000000022</v>
      </c>
      <c r="F16" s="181">
        <f t="shared" ref="F16:F17" si="5">F8+F12</f>
        <v>420245.7699999999</v>
      </c>
      <c r="G16" s="245">
        <f>E16/E15</f>
        <v>0.50415209290773966</v>
      </c>
      <c r="H16" s="246">
        <f>F16/F15</f>
        <v>0.43914018944254352</v>
      </c>
      <c r="I16" s="207">
        <f t="shared" si="0"/>
        <v>-0.12128464063065632</v>
      </c>
      <c r="J16" s="3"/>
      <c r="K16" s="180">
        <f t="shared" ref="K16:L18" si="6">K8+K12</f>
        <v>83923.763000000108</v>
      </c>
      <c r="L16" s="181">
        <f t="shared" si="6"/>
        <v>78001.206000000035</v>
      </c>
      <c r="M16" s="250">
        <f>K16/K15</f>
        <v>0.65992447065885795</v>
      </c>
      <c r="N16" s="246">
        <f>L16/L15</f>
        <v>0.62219416506718728</v>
      </c>
      <c r="O16" s="207">
        <f t="shared" si="1"/>
        <v>-7.0570679725122265E-2</v>
      </c>
      <c r="P16" s="3"/>
      <c r="Q16" s="189">
        <f t="shared" si="2"/>
        <v>1.7548088482644986</v>
      </c>
      <c r="R16" s="190">
        <f t="shared" si="3"/>
        <v>1.8560854520915238</v>
      </c>
      <c r="S16" s="182">
        <f t="shared" si="4"/>
        <v>5.7713752655844816E-2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169626.86000000004</v>
      </c>
      <c r="F17" s="140">
        <f t="shared" si="5"/>
        <v>152229.36999999997</v>
      </c>
      <c r="G17" s="248">
        <f>E17/E15</f>
        <v>0.17881381303506516</v>
      </c>
      <c r="H17" s="215">
        <f>F17/F15</f>
        <v>0.15907366391937522</v>
      </c>
      <c r="I17" s="182">
        <f t="shared" si="0"/>
        <v>-0.10256329687409219</v>
      </c>
      <c r="K17" s="19">
        <f t="shared" si="6"/>
        <v>16440.681999999993</v>
      </c>
      <c r="L17" s="140">
        <f t="shared" si="6"/>
        <v>15591.552000000001</v>
      </c>
      <c r="M17" s="247">
        <f>K17/K15</f>
        <v>0.12927933612939396</v>
      </c>
      <c r="N17" s="215">
        <f>L17/L15</f>
        <v>0.12436952165510914</v>
      </c>
      <c r="O17" s="182">
        <f t="shared" si="1"/>
        <v>-5.1648100729640795E-2</v>
      </c>
      <c r="Q17" s="189">
        <f t="shared" si="2"/>
        <v>0.96922633597061159</v>
      </c>
      <c r="R17" s="190">
        <f t="shared" si="3"/>
        <v>1.0242144469230876</v>
      </c>
      <c r="S17" s="182">
        <f t="shared" si="4"/>
        <v>5.6734024769776112E-2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300745.7699999999</v>
      </c>
      <c r="F18" s="142">
        <f>F10+F14</f>
        <v>384498.91999999981</v>
      </c>
      <c r="G18" s="249">
        <f>E18/E15</f>
        <v>0.31703409405719518</v>
      </c>
      <c r="H18" s="221">
        <f>F18/F15</f>
        <v>0.40178614663808121</v>
      </c>
      <c r="I18" s="208">
        <f t="shared" si="0"/>
        <v>0.2784848811007381</v>
      </c>
      <c r="K18" s="21">
        <f t="shared" si="6"/>
        <v>26807.325000000004</v>
      </c>
      <c r="L18" s="142">
        <f t="shared" si="6"/>
        <v>31771.975999999988</v>
      </c>
      <c r="M18" s="249">
        <f>K18/K15</f>
        <v>0.21079619321174803</v>
      </c>
      <c r="N18" s="221">
        <f>L18/L15</f>
        <v>0.25343631327770361</v>
      </c>
      <c r="O18" s="186">
        <f t="shared" si="1"/>
        <v>0.18519755328067916</v>
      </c>
      <c r="Q18" s="193">
        <f t="shared" si="2"/>
        <v>0.89136166403936501</v>
      </c>
      <c r="R18" s="194">
        <f t="shared" si="3"/>
        <v>0.82632159278886919</v>
      </c>
      <c r="S18" s="186">
        <f t="shared" si="4"/>
        <v>-7.2967095034977267E-2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0" id="{8AEDCF02-B4D2-4DF9-B249-07339C6F1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9" id="{B47E4463-070C-4172-9391-F3F92D3F3B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" id="{B16FEBD7-78D9-44A1-94C7-A55C8714AE4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lha15">
    <pageSetUpPr fitToPage="1"/>
  </sheetPr>
  <dimension ref="A1:P96"/>
  <sheetViews>
    <sheetView showGridLines="0" workbookViewId="0">
      <selection activeCell="R69" sqref="R69"/>
    </sheetView>
  </sheetViews>
  <sheetFormatPr defaultRowHeight="15" x14ac:dyDescent="0.25"/>
  <cols>
    <col min="1" max="1" width="34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41</v>
      </c>
    </row>
    <row r="3" spans="1:16" ht="8.25" customHeight="1" thickBot="1" x14ac:dyDescent="0.3"/>
    <row r="4" spans="1:16" x14ac:dyDescent="0.25">
      <c r="A4" s="357" t="s">
        <v>3</v>
      </c>
      <c r="B4" s="351" t="s">
        <v>1</v>
      </c>
      <c r="C4" s="344"/>
      <c r="D4" s="351" t="s">
        <v>104</v>
      </c>
      <c r="E4" s="344"/>
      <c r="F4" s="130" t="s">
        <v>0</v>
      </c>
      <c r="H4" s="360" t="s">
        <v>19</v>
      </c>
      <c r="I4" s="361"/>
      <c r="J4" s="351" t="s">
        <v>104</v>
      </c>
      <c r="K4" s="349"/>
      <c r="L4" s="130" t="s">
        <v>0</v>
      </c>
      <c r="N4" s="343" t="s">
        <v>22</v>
      </c>
      <c r="O4" s="344"/>
      <c r="P4" s="130" t="s">
        <v>0</v>
      </c>
    </row>
    <row r="5" spans="1:16" x14ac:dyDescent="0.25">
      <c r="A5" s="358"/>
      <c r="B5" s="352" t="s">
        <v>154</v>
      </c>
      <c r="C5" s="346"/>
      <c r="D5" s="352" t="str">
        <f>B5</f>
        <v>jan-out</v>
      </c>
      <c r="E5" s="346"/>
      <c r="F5" s="131" t="s">
        <v>151</v>
      </c>
      <c r="H5" s="341" t="str">
        <f>B5</f>
        <v>jan-out</v>
      </c>
      <c r="I5" s="346"/>
      <c r="J5" s="352" t="str">
        <f>B5</f>
        <v>jan-out</v>
      </c>
      <c r="K5" s="342"/>
      <c r="L5" s="131" t="str">
        <f>F5</f>
        <v>2023/2022</v>
      </c>
      <c r="N5" s="341" t="str">
        <f>B5</f>
        <v>jan-out</v>
      </c>
      <c r="O5" s="342"/>
      <c r="P5" s="131" t="str">
        <f>F5</f>
        <v>2023/2022</v>
      </c>
    </row>
    <row r="6" spans="1:16" ht="19.5" customHeight="1" thickBot="1" x14ac:dyDescent="0.3">
      <c r="A6" s="359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165</v>
      </c>
      <c r="B7" s="39">
        <v>237506.13999999998</v>
      </c>
      <c r="C7" s="147">
        <v>274921.72000000003</v>
      </c>
      <c r="D7" s="247">
        <f>B7/$B$33</f>
        <v>0.25036941975250854</v>
      </c>
      <c r="E7" s="246">
        <f>C7/$C$33</f>
        <v>0.2872823114975554</v>
      </c>
      <c r="F7" s="52">
        <f>(C7-B7)/B7</f>
        <v>0.15753521151074262</v>
      </c>
      <c r="H7" s="39">
        <v>25764.763000000006</v>
      </c>
      <c r="I7" s="147">
        <v>27432.435000000009</v>
      </c>
      <c r="J7" s="247">
        <f>H7/$H$33</f>
        <v>0.20259813164509707</v>
      </c>
      <c r="K7" s="246">
        <f>I7/$I$33</f>
        <v>0.21882098836503747</v>
      </c>
      <c r="L7" s="52">
        <f>(I7-H7)/H7</f>
        <v>6.4726851941157071E-2</v>
      </c>
      <c r="N7" s="27">
        <f t="shared" ref="N7:N33" si="0">(H7/B7)*10</f>
        <v>1.0848040812755413</v>
      </c>
      <c r="O7" s="151">
        <f t="shared" ref="O7:O33" si="1">(I7/C7)*10</f>
        <v>0.99782712693635145</v>
      </c>
      <c r="P7" s="61">
        <f>(O7-N7)/N7</f>
        <v>-8.0177569240816315E-2</v>
      </c>
    </row>
    <row r="8" spans="1:16" ht="20.100000000000001" customHeight="1" x14ac:dyDescent="0.25">
      <c r="A8" s="8" t="s">
        <v>158</v>
      </c>
      <c r="B8" s="19">
        <v>89831.739999999991</v>
      </c>
      <c r="C8" s="140">
        <v>74282.980000000025</v>
      </c>
      <c r="D8" s="247">
        <f t="shared" ref="D8:D32" si="2">B8/$B$33</f>
        <v>9.4697007071725431E-2</v>
      </c>
      <c r="E8" s="215">
        <f t="shared" ref="E8:E32" si="3">C8/$C$33</f>
        <v>7.7622772763558598E-2</v>
      </c>
      <c r="F8" s="52">
        <f t="shared" ref="F8:F33" si="4">(C8-B8)/B8</f>
        <v>-0.1730875968783413</v>
      </c>
      <c r="H8" s="19">
        <v>12020.059000000001</v>
      </c>
      <c r="I8" s="140">
        <v>10613.938</v>
      </c>
      <c r="J8" s="247">
        <f t="shared" ref="J8:J32" si="5">H8/$H$33</f>
        <v>9.4518296002328209E-2</v>
      </c>
      <c r="K8" s="215">
        <f t="shared" ref="K8:K32" si="6">I8/$I$33</f>
        <v>8.466446393129988E-2</v>
      </c>
      <c r="L8" s="52">
        <f t="shared" ref="L8:L33" si="7">(I8-H8)/H8</f>
        <v>-0.11698120616546066</v>
      </c>
      <c r="N8" s="27">
        <f t="shared" si="0"/>
        <v>1.3380636955267704</v>
      </c>
      <c r="O8" s="152">
        <f t="shared" si="1"/>
        <v>1.4288519388963659</v>
      </c>
      <c r="P8" s="52">
        <f t="shared" ref="P8:P71" si="8">(O8-N8)/N8</f>
        <v>6.7850464572879576E-2</v>
      </c>
    </row>
    <row r="9" spans="1:16" ht="20.100000000000001" customHeight="1" x14ac:dyDescent="0.25">
      <c r="A9" s="8" t="s">
        <v>161</v>
      </c>
      <c r="B9" s="19">
        <v>48301.43</v>
      </c>
      <c r="C9" s="140">
        <v>50830.759999999995</v>
      </c>
      <c r="D9" s="247">
        <f t="shared" si="2"/>
        <v>5.0917424712962824E-2</v>
      </c>
      <c r="E9" s="215">
        <f t="shared" si="3"/>
        <v>5.3116131486364467E-2</v>
      </c>
      <c r="F9" s="52">
        <f t="shared" si="4"/>
        <v>5.2365530378707101E-2</v>
      </c>
      <c r="H9" s="19">
        <v>7954.9620000000023</v>
      </c>
      <c r="I9" s="140">
        <v>9256.6410000000014</v>
      </c>
      <c r="J9" s="247">
        <f t="shared" si="5"/>
        <v>6.2552892045144942E-2</v>
      </c>
      <c r="K9" s="215">
        <f t="shared" si="6"/>
        <v>7.3837679103598661E-2</v>
      </c>
      <c r="L9" s="52">
        <f t="shared" si="7"/>
        <v>0.16363107705605617</v>
      </c>
      <c r="N9" s="27">
        <f t="shared" si="0"/>
        <v>1.6469413017378578</v>
      </c>
      <c r="O9" s="152">
        <f t="shared" si="1"/>
        <v>1.8210707453518307</v>
      </c>
      <c r="P9" s="52">
        <f t="shared" si="8"/>
        <v>0.10572899193810424</v>
      </c>
    </row>
    <row r="10" spans="1:16" ht="20.100000000000001" customHeight="1" x14ac:dyDescent="0.25">
      <c r="A10" s="8" t="s">
        <v>159</v>
      </c>
      <c r="B10" s="19">
        <v>28564.460000000006</v>
      </c>
      <c r="C10" s="140">
        <v>24666.040000000005</v>
      </c>
      <c r="D10" s="247">
        <f t="shared" si="2"/>
        <v>3.0111504804649438E-2</v>
      </c>
      <c r="E10" s="215">
        <f t="shared" si="3"/>
        <v>2.5775035114326952E-2</v>
      </c>
      <c r="F10" s="52">
        <f t="shared" si="4"/>
        <v>-0.1364779869810247</v>
      </c>
      <c r="H10" s="19">
        <v>7978.5419999999995</v>
      </c>
      <c r="I10" s="140">
        <v>7042.9069999999974</v>
      </c>
      <c r="J10" s="247">
        <f t="shared" si="5"/>
        <v>6.2738310554299903E-2</v>
      </c>
      <c r="K10" s="215">
        <f t="shared" si="6"/>
        <v>5.6179331900468907E-2</v>
      </c>
      <c r="L10" s="52">
        <f t="shared" si="7"/>
        <v>-0.1172689195594887</v>
      </c>
      <c r="N10" s="27">
        <f t="shared" si="0"/>
        <v>2.7931709543957761</v>
      </c>
      <c r="O10" s="152">
        <f t="shared" si="1"/>
        <v>2.8553051077513847</v>
      </c>
      <c r="P10" s="52">
        <f t="shared" si="8"/>
        <v>2.2245023441126804E-2</v>
      </c>
    </row>
    <row r="11" spans="1:16" ht="20.100000000000001" customHeight="1" x14ac:dyDescent="0.25">
      <c r="A11" s="8" t="s">
        <v>177</v>
      </c>
      <c r="B11" s="19">
        <v>83308.500000000015</v>
      </c>
      <c r="C11" s="140">
        <v>83670.329999999973</v>
      </c>
      <c r="D11" s="247">
        <f t="shared" si="2"/>
        <v>8.7820469843229582E-2</v>
      </c>
      <c r="E11" s="215">
        <f t="shared" si="3"/>
        <v>8.7432181808564435E-2</v>
      </c>
      <c r="F11" s="52">
        <f t="shared" si="4"/>
        <v>4.3432542897778505E-3</v>
      </c>
      <c r="H11" s="19">
        <v>5270.3899999999985</v>
      </c>
      <c r="I11" s="140">
        <v>5845.1489999999994</v>
      </c>
      <c r="J11" s="247">
        <f t="shared" si="5"/>
        <v>4.1443081275034536E-2</v>
      </c>
      <c r="K11" s="215">
        <f t="shared" si="6"/>
        <v>4.6625145792595878E-2</v>
      </c>
      <c r="L11" s="52">
        <f t="shared" si="7"/>
        <v>0.10905435840611437</v>
      </c>
      <c r="N11" s="27">
        <f t="shared" si="0"/>
        <v>0.63263532532694722</v>
      </c>
      <c r="O11" s="152">
        <f t="shared" si="1"/>
        <v>0.69859279866590707</v>
      </c>
      <c r="P11" s="52">
        <f t="shared" si="8"/>
        <v>0.10425828387763976</v>
      </c>
    </row>
    <row r="12" spans="1:16" ht="20.100000000000001" customHeight="1" x14ac:dyDescent="0.25">
      <c r="A12" s="8" t="s">
        <v>168</v>
      </c>
      <c r="B12" s="19">
        <v>28182.14000000001</v>
      </c>
      <c r="C12" s="140">
        <v>29655.75</v>
      </c>
      <c r="D12" s="247">
        <f t="shared" si="2"/>
        <v>2.9708478438426743E-2</v>
      </c>
      <c r="E12" s="215">
        <f t="shared" si="3"/>
        <v>3.0989084489918176E-2</v>
      </c>
      <c r="F12" s="52">
        <f t="shared" si="4"/>
        <v>5.2288789992526799E-2</v>
      </c>
      <c r="H12" s="19">
        <v>5520.3220000000019</v>
      </c>
      <c r="I12" s="140">
        <v>5729.9840000000013</v>
      </c>
      <c r="J12" s="247">
        <f t="shared" si="5"/>
        <v>4.3408391657991409E-2</v>
      </c>
      <c r="K12" s="215">
        <f t="shared" si="6"/>
        <v>4.570650626515111E-2</v>
      </c>
      <c r="L12" s="52">
        <f t="shared" si="7"/>
        <v>3.7980030875010423E-2</v>
      </c>
      <c r="N12" s="27">
        <f t="shared" si="0"/>
        <v>1.9588015672337162</v>
      </c>
      <c r="O12" s="152">
        <f t="shared" si="1"/>
        <v>1.932166274668488</v>
      </c>
      <c r="P12" s="52">
        <f t="shared" si="8"/>
        <v>-1.3597749261985462E-2</v>
      </c>
    </row>
    <row r="13" spans="1:16" ht="20.100000000000001" customHeight="1" x14ac:dyDescent="0.25">
      <c r="A13" s="8" t="s">
        <v>160</v>
      </c>
      <c r="B13" s="19">
        <v>36435.099999999984</v>
      </c>
      <c r="C13" s="140">
        <v>28045.59</v>
      </c>
      <c r="D13" s="247">
        <f t="shared" si="2"/>
        <v>3.8408416917662086E-2</v>
      </c>
      <c r="E13" s="215">
        <f t="shared" si="3"/>
        <v>2.9306531046411045E-2</v>
      </c>
      <c r="F13" s="52">
        <f t="shared" si="4"/>
        <v>-0.2302590084835773</v>
      </c>
      <c r="H13" s="19">
        <v>6526.38</v>
      </c>
      <c r="I13" s="140">
        <v>5674.1929999999993</v>
      </c>
      <c r="J13" s="247">
        <f t="shared" si="5"/>
        <v>5.1319408387569036E-2</v>
      </c>
      <c r="K13" s="215">
        <f t="shared" si="6"/>
        <v>4.5261476804154516E-2</v>
      </c>
      <c r="L13" s="52">
        <f t="shared" si="7"/>
        <v>-0.13057575562563026</v>
      </c>
      <c r="N13" s="27">
        <f t="shared" si="0"/>
        <v>1.7912342768374458</v>
      </c>
      <c r="O13" s="152">
        <f t="shared" si="1"/>
        <v>2.0232032914978788</v>
      </c>
      <c r="P13" s="52">
        <f t="shared" si="8"/>
        <v>0.12950233124725097</v>
      </c>
    </row>
    <row r="14" spans="1:16" ht="20.100000000000001" customHeight="1" x14ac:dyDescent="0.25">
      <c r="A14" s="8" t="s">
        <v>163</v>
      </c>
      <c r="B14" s="19">
        <v>55526.640000000021</v>
      </c>
      <c r="C14" s="140">
        <v>55540.450000000019</v>
      </c>
      <c r="D14" s="247">
        <f t="shared" si="2"/>
        <v>5.8533950480633624E-2</v>
      </c>
      <c r="E14" s="215">
        <f t="shared" si="3"/>
        <v>5.8037571049731555E-2</v>
      </c>
      <c r="F14" s="52">
        <f t="shared" si="4"/>
        <v>2.4870944829360586E-4</v>
      </c>
      <c r="H14" s="19">
        <v>4954.9290000000001</v>
      </c>
      <c r="I14" s="140">
        <v>5442.679000000001</v>
      </c>
      <c r="J14" s="247">
        <f t="shared" si="5"/>
        <v>3.8962491439727548E-2</v>
      </c>
      <c r="K14" s="215">
        <f t="shared" si="6"/>
        <v>4.3414753306938794E-2</v>
      </c>
      <c r="L14" s="52">
        <f t="shared" si="7"/>
        <v>9.8437333814470576E-2</v>
      </c>
      <c r="N14" s="27">
        <f t="shared" si="0"/>
        <v>0.89235167119782466</v>
      </c>
      <c r="O14" s="152">
        <f t="shared" si="1"/>
        <v>0.97994866804284064</v>
      </c>
      <c r="P14" s="52">
        <f t="shared" si="8"/>
        <v>9.8164209999665797E-2</v>
      </c>
    </row>
    <row r="15" spans="1:16" ht="20.100000000000001" customHeight="1" x14ac:dyDescent="0.25">
      <c r="A15" s="8" t="s">
        <v>171</v>
      </c>
      <c r="B15" s="19">
        <v>58746.200000000019</v>
      </c>
      <c r="C15" s="140">
        <v>48152.089999999989</v>
      </c>
      <c r="D15" s="247">
        <f t="shared" si="2"/>
        <v>6.1927881134630131E-2</v>
      </c>
      <c r="E15" s="215">
        <f t="shared" si="3"/>
        <v>5.03170274019758E-2</v>
      </c>
      <c r="F15" s="52">
        <f t="shared" si="4"/>
        <v>-0.18033694094256353</v>
      </c>
      <c r="H15" s="19">
        <v>4980.6730000000007</v>
      </c>
      <c r="I15" s="140">
        <v>4974.9519999999993</v>
      </c>
      <c r="J15" s="247">
        <f t="shared" si="5"/>
        <v>3.9164926304005997E-2</v>
      </c>
      <c r="K15" s="215">
        <f t="shared" si="6"/>
        <v>3.9683823682025283E-2</v>
      </c>
      <c r="L15" s="52">
        <f t="shared" si="7"/>
        <v>-1.1486399528741131E-3</v>
      </c>
      <c r="N15" s="27">
        <f t="shared" si="0"/>
        <v>0.84782896595864909</v>
      </c>
      <c r="O15" s="152">
        <f t="shared" si="1"/>
        <v>1.033174676322461</v>
      </c>
      <c r="P15" s="52">
        <f t="shared" si="8"/>
        <v>0.2186121467957155</v>
      </c>
    </row>
    <row r="16" spans="1:16" ht="20.100000000000001" customHeight="1" x14ac:dyDescent="0.25">
      <c r="A16" s="8" t="s">
        <v>164</v>
      </c>
      <c r="B16" s="19">
        <v>10952.989999999998</v>
      </c>
      <c r="C16" s="140">
        <v>41041.020000000011</v>
      </c>
      <c r="D16" s="247">
        <f t="shared" si="2"/>
        <v>1.1546201503906501E-2</v>
      </c>
      <c r="E16" s="215">
        <f t="shared" si="3"/>
        <v>4.2886240824542357E-2</v>
      </c>
      <c r="F16" s="52">
        <f t="shared" si="4"/>
        <v>2.7470151985896107</v>
      </c>
      <c r="H16" s="19">
        <v>1755.2829999999994</v>
      </c>
      <c r="I16" s="140">
        <v>3254.0430000000001</v>
      </c>
      <c r="J16" s="247">
        <f t="shared" si="5"/>
        <v>1.3802457888256172E-2</v>
      </c>
      <c r="K16" s="215">
        <f t="shared" si="6"/>
        <v>2.5956605946294283E-2</v>
      </c>
      <c r="L16" s="52">
        <f t="shared" si="7"/>
        <v>0.85385661457440265</v>
      </c>
      <c r="N16" s="27">
        <f t="shared" si="0"/>
        <v>1.6025605793486526</v>
      </c>
      <c r="O16" s="152">
        <f t="shared" si="1"/>
        <v>0.79287576185971975</v>
      </c>
      <c r="P16" s="52">
        <f t="shared" si="8"/>
        <v>-0.50524443688613785</v>
      </c>
    </row>
    <row r="17" spans="1:16" ht="20.100000000000001" customHeight="1" x14ac:dyDescent="0.25">
      <c r="A17" s="8" t="s">
        <v>167</v>
      </c>
      <c r="B17" s="19">
        <v>20701.790000000008</v>
      </c>
      <c r="C17" s="140">
        <v>21322.959999999999</v>
      </c>
      <c r="D17" s="247">
        <f t="shared" si="2"/>
        <v>2.1822994345065294E-2</v>
      </c>
      <c r="E17" s="215">
        <f t="shared" si="3"/>
        <v>2.2281648888163193E-2</v>
      </c>
      <c r="F17" s="52">
        <f t="shared" si="4"/>
        <v>3.0005617871690839E-2</v>
      </c>
      <c r="H17" s="19">
        <v>2822.7799999999997</v>
      </c>
      <c r="I17" s="140">
        <v>3050.5739999999992</v>
      </c>
      <c r="J17" s="247">
        <f t="shared" si="5"/>
        <v>2.2196592844465401E-2</v>
      </c>
      <c r="K17" s="215">
        <f t="shared" si="6"/>
        <v>2.4333589699955013E-2</v>
      </c>
      <c r="L17" s="52">
        <f t="shared" si="7"/>
        <v>8.0698460383026457E-2</v>
      </c>
      <c r="N17" s="27">
        <f t="shared" si="0"/>
        <v>1.3635439254286699</v>
      </c>
      <c r="O17" s="152">
        <f t="shared" si="1"/>
        <v>1.4306522171405842</v>
      </c>
      <c r="P17" s="52">
        <f t="shared" si="8"/>
        <v>4.9216083516207147E-2</v>
      </c>
    </row>
    <row r="18" spans="1:16" ht="20.100000000000001" customHeight="1" x14ac:dyDescent="0.25">
      <c r="A18" s="8" t="s">
        <v>166</v>
      </c>
      <c r="B18" s="19">
        <v>20893.409999999996</v>
      </c>
      <c r="C18" s="140">
        <v>14046.049999999992</v>
      </c>
      <c r="D18" s="247">
        <f t="shared" si="2"/>
        <v>2.2024992441674385E-2</v>
      </c>
      <c r="E18" s="215">
        <f t="shared" si="3"/>
        <v>1.4677566077391905E-2</v>
      </c>
      <c r="F18" s="52">
        <f t="shared" si="4"/>
        <v>-0.3277282166960781</v>
      </c>
      <c r="H18" s="19">
        <v>4648.4579999999978</v>
      </c>
      <c r="I18" s="140">
        <v>3035.2519999999986</v>
      </c>
      <c r="J18" s="247">
        <f t="shared" si="5"/>
        <v>3.6552593393958409E-2</v>
      </c>
      <c r="K18" s="215">
        <f t="shared" si="6"/>
        <v>2.4211370320460293E-2</v>
      </c>
      <c r="L18" s="52">
        <f t="shared" si="7"/>
        <v>-0.34704110481368228</v>
      </c>
      <c r="N18" s="27">
        <f t="shared" si="0"/>
        <v>2.2248441015612093</v>
      </c>
      <c r="O18" s="152">
        <f t="shared" si="1"/>
        <v>2.1609292292139073</v>
      </c>
      <c r="P18" s="52">
        <f t="shared" si="8"/>
        <v>-2.8727798187051342E-2</v>
      </c>
    </row>
    <row r="19" spans="1:16" ht="20.100000000000001" customHeight="1" x14ac:dyDescent="0.25">
      <c r="A19" s="8" t="s">
        <v>169</v>
      </c>
      <c r="B19" s="19">
        <v>19816.900000000001</v>
      </c>
      <c r="C19" s="140">
        <v>17285.53</v>
      </c>
      <c r="D19" s="247">
        <f t="shared" si="2"/>
        <v>2.0890178899347557E-2</v>
      </c>
      <c r="E19" s="215">
        <f t="shared" si="3"/>
        <v>1.8062694405739706E-2</v>
      </c>
      <c r="F19" s="52">
        <f t="shared" si="4"/>
        <v>-0.12773794084846785</v>
      </c>
      <c r="H19" s="19">
        <v>3342.4969999999994</v>
      </c>
      <c r="I19" s="140">
        <v>3002.1390000000006</v>
      </c>
      <c r="J19" s="247">
        <f t="shared" si="5"/>
        <v>2.6283325300890281E-2</v>
      </c>
      <c r="K19" s="215">
        <f t="shared" si="6"/>
        <v>2.3947237027599814E-2</v>
      </c>
      <c r="L19" s="52">
        <f t="shared" si="7"/>
        <v>-0.10182746611290866</v>
      </c>
      <c r="N19" s="27">
        <f t="shared" si="0"/>
        <v>1.686690148307757</v>
      </c>
      <c r="O19" s="152">
        <f t="shared" si="1"/>
        <v>1.7367931443236051</v>
      </c>
      <c r="P19" s="52">
        <f t="shared" si="8"/>
        <v>2.9704920056666043E-2</v>
      </c>
    </row>
    <row r="20" spans="1:16" ht="20.100000000000001" customHeight="1" x14ac:dyDescent="0.25">
      <c r="A20" s="8" t="s">
        <v>162</v>
      </c>
      <c r="B20" s="19">
        <v>9597.34</v>
      </c>
      <c r="C20" s="140">
        <v>12315.170000000002</v>
      </c>
      <c r="D20" s="247">
        <f t="shared" si="2"/>
        <v>1.0117129801223415E-2</v>
      </c>
      <c r="E20" s="215">
        <f t="shared" si="3"/>
        <v>1.2868865013958699E-2</v>
      </c>
      <c r="F20" s="52">
        <f t="shared" si="4"/>
        <v>0.28318575772036853</v>
      </c>
      <c r="H20" s="19">
        <v>2237.9799999999996</v>
      </c>
      <c r="I20" s="140">
        <v>2600.1950000000002</v>
      </c>
      <c r="J20" s="247">
        <f t="shared" si="5"/>
        <v>1.7598088003335958E-2</v>
      </c>
      <c r="K20" s="215">
        <f t="shared" si="6"/>
        <v>2.0741040299259925E-2</v>
      </c>
      <c r="L20" s="52">
        <f t="shared" si="7"/>
        <v>0.16184907818657926</v>
      </c>
      <c r="N20" s="27">
        <f t="shared" si="0"/>
        <v>2.3318752904450606</v>
      </c>
      <c r="O20" s="152">
        <f t="shared" si="1"/>
        <v>2.1113756448347849</v>
      </c>
      <c r="P20" s="52">
        <f t="shared" si="8"/>
        <v>-9.4558935683130479E-2</v>
      </c>
    </row>
    <row r="21" spans="1:16" ht="20.100000000000001" customHeight="1" x14ac:dyDescent="0.25">
      <c r="A21" s="8" t="s">
        <v>176</v>
      </c>
      <c r="B21" s="19">
        <v>18378.100000000002</v>
      </c>
      <c r="C21" s="140">
        <v>18633.710000000003</v>
      </c>
      <c r="D21" s="247">
        <f t="shared" si="2"/>
        <v>1.937345381114601E-2</v>
      </c>
      <c r="E21" s="215">
        <f t="shared" si="3"/>
        <v>1.947148912270414E-2</v>
      </c>
      <c r="F21" s="52">
        <f t="shared" si="4"/>
        <v>1.3908401847851548E-2</v>
      </c>
      <c r="H21" s="19">
        <v>2379.308</v>
      </c>
      <c r="I21" s="140">
        <v>2529.6880000000001</v>
      </c>
      <c r="J21" s="247">
        <f t="shared" si="5"/>
        <v>1.8709403824449404E-2</v>
      </c>
      <c r="K21" s="215">
        <f t="shared" si="6"/>
        <v>2.0178625354080843E-2</v>
      </c>
      <c r="L21" s="52">
        <f t="shared" si="7"/>
        <v>6.3203250693058696E-2</v>
      </c>
      <c r="N21" s="27">
        <f t="shared" si="0"/>
        <v>1.2946430806231328</v>
      </c>
      <c r="O21" s="152">
        <f t="shared" si="1"/>
        <v>1.3575868681008774</v>
      </c>
      <c r="P21" s="52">
        <f t="shared" si="8"/>
        <v>4.8618641245468726E-2</v>
      </c>
    </row>
    <row r="22" spans="1:16" ht="20.100000000000001" customHeight="1" x14ac:dyDescent="0.25">
      <c r="A22" s="8" t="s">
        <v>180</v>
      </c>
      <c r="B22" s="19">
        <v>13428.829999999998</v>
      </c>
      <c r="C22" s="140">
        <v>8159.7699999999995</v>
      </c>
      <c r="D22" s="247">
        <f t="shared" si="2"/>
        <v>1.4156132448007782E-2</v>
      </c>
      <c r="E22" s="215">
        <f t="shared" si="3"/>
        <v>8.5266365527191055E-3</v>
      </c>
      <c r="F22" s="52">
        <f t="shared" si="4"/>
        <v>-0.39236925331544142</v>
      </c>
      <c r="H22" s="19">
        <v>3806.9179999999992</v>
      </c>
      <c r="I22" s="140">
        <v>2387.0730000000003</v>
      </c>
      <c r="J22" s="247">
        <f t="shared" si="5"/>
        <v>2.9935244276304399E-2</v>
      </c>
      <c r="K22" s="215">
        <f t="shared" si="6"/>
        <v>1.90410247270975E-2</v>
      </c>
      <c r="L22" s="52">
        <f t="shared" si="7"/>
        <v>-0.37296442949388436</v>
      </c>
      <c r="N22" s="27">
        <f t="shared" si="0"/>
        <v>2.8348843495673117</v>
      </c>
      <c r="O22" s="152">
        <f t="shared" si="1"/>
        <v>2.9254170154305825</v>
      </c>
      <c r="P22" s="52">
        <f t="shared" si="8"/>
        <v>3.193522369866298E-2</v>
      </c>
    </row>
    <row r="23" spans="1:16" ht="20.100000000000001" customHeight="1" x14ac:dyDescent="0.25">
      <c r="A23" s="8" t="s">
        <v>183</v>
      </c>
      <c r="B23" s="19">
        <v>5754.97</v>
      </c>
      <c r="C23" s="140">
        <v>7428.510000000002</v>
      </c>
      <c r="D23" s="247">
        <f t="shared" si="2"/>
        <v>6.0666578960573148E-3</v>
      </c>
      <c r="E23" s="215">
        <f t="shared" si="3"/>
        <v>7.7624988079614292E-3</v>
      </c>
      <c r="F23" s="52">
        <f t="shared" si="4"/>
        <v>0.2907990832271935</v>
      </c>
      <c r="H23" s="19">
        <v>1639.338</v>
      </c>
      <c r="I23" s="140">
        <v>2164.5750000000003</v>
      </c>
      <c r="J23" s="247">
        <f t="shared" si="5"/>
        <v>1.2890738251107144E-2</v>
      </c>
      <c r="K23" s="215">
        <f t="shared" si="6"/>
        <v>1.7266219381919645E-2</v>
      </c>
      <c r="L23" s="52">
        <f t="shared" si="7"/>
        <v>0.32039579391193296</v>
      </c>
      <c r="N23" s="27">
        <f t="shared" si="0"/>
        <v>2.8485604616531446</v>
      </c>
      <c r="O23" s="152">
        <f t="shared" si="1"/>
        <v>2.9138750570437404</v>
      </c>
      <c r="P23" s="52">
        <f t="shared" si="8"/>
        <v>2.2928983347852438E-2</v>
      </c>
    </row>
    <row r="24" spans="1:16" ht="20.100000000000001" customHeight="1" x14ac:dyDescent="0.25">
      <c r="A24" s="8" t="s">
        <v>170</v>
      </c>
      <c r="B24" s="19">
        <v>8862.6400000000012</v>
      </c>
      <c r="C24" s="140">
        <v>16865.86</v>
      </c>
      <c r="D24" s="247">
        <f t="shared" si="2"/>
        <v>9.3426386125233327E-3</v>
      </c>
      <c r="E24" s="215">
        <f t="shared" si="3"/>
        <v>1.7624155873148761E-2</v>
      </c>
      <c r="F24" s="52">
        <f t="shared" si="4"/>
        <v>0.90302889432494138</v>
      </c>
      <c r="H24" s="19">
        <v>1566.2909999999995</v>
      </c>
      <c r="I24" s="140">
        <v>2018.018</v>
      </c>
      <c r="J24" s="247">
        <f t="shared" si="5"/>
        <v>1.2316341905125639E-2</v>
      </c>
      <c r="K24" s="215">
        <f t="shared" si="6"/>
        <v>1.6097174505232074E-2</v>
      </c>
      <c r="L24" s="52">
        <f t="shared" si="7"/>
        <v>0.28840553894519005</v>
      </c>
      <c r="N24" s="27">
        <f t="shared" si="0"/>
        <v>1.767296200680609</v>
      </c>
      <c r="O24" s="152">
        <f t="shared" si="1"/>
        <v>1.1965105841030341</v>
      </c>
      <c r="P24" s="52">
        <f t="shared" si="8"/>
        <v>-0.32297111053470146</v>
      </c>
    </row>
    <row r="25" spans="1:16" ht="20.100000000000001" customHeight="1" x14ac:dyDescent="0.25">
      <c r="A25" s="8" t="s">
        <v>197</v>
      </c>
      <c r="B25" s="19">
        <v>24377.879999999997</v>
      </c>
      <c r="C25" s="140">
        <v>16779.890000000003</v>
      </c>
      <c r="D25" s="247">
        <f t="shared" si="2"/>
        <v>2.5698180562390018E-2</v>
      </c>
      <c r="E25" s="215">
        <f t="shared" si="3"/>
        <v>1.7534320627248787E-2</v>
      </c>
      <c r="F25" s="52">
        <f t="shared" si="4"/>
        <v>-0.31167558458733879</v>
      </c>
      <c r="H25" s="19">
        <v>2210.2070000000003</v>
      </c>
      <c r="I25" s="140">
        <v>1633.9650000000004</v>
      </c>
      <c r="J25" s="247">
        <f t="shared" si="5"/>
        <v>1.7379698340284171E-2</v>
      </c>
      <c r="K25" s="215">
        <f t="shared" si="6"/>
        <v>1.3033689362751736E-2</v>
      </c>
      <c r="L25" s="52">
        <f t="shared" si="7"/>
        <v>-0.26071856617954781</v>
      </c>
      <c r="N25" s="27">
        <f t="shared" si="0"/>
        <v>0.90664446621281281</v>
      </c>
      <c r="O25" s="152">
        <f t="shared" si="1"/>
        <v>0.97376383277840328</v>
      </c>
      <c r="P25" s="52">
        <f t="shared" si="8"/>
        <v>7.4030525820069179E-2</v>
      </c>
    </row>
    <row r="26" spans="1:16" ht="20.100000000000001" customHeight="1" x14ac:dyDescent="0.25">
      <c r="A26" s="8" t="s">
        <v>194</v>
      </c>
      <c r="B26" s="19">
        <v>9190.0399999999972</v>
      </c>
      <c r="C26" s="140">
        <v>8124.5600000000013</v>
      </c>
      <c r="D26" s="247">
        <f t="shared" si="2"/>
        <v>9.687770523752956E-3</v>
      </c>
      <c r="E26" s="215">
        <f t="shared" si="3"/>
        <v>8.4898434969073334E-3</v>
      </c>
      <c r="F26" s="52">
        <f t="shared" si="4"/>
        <v>-0.11593855957101343</v>
      </c>
      <c r="H26" s="19">
        <v>1745.2710000000002</v>
      </c>
      <c r="I26" s="140">
        <v>1549.4689999999998</v>
      </c>
      <c r="J26" s="247">
        <f t="shared" si="5"/>
        <v>1.3723729723978839E-2</v>
      </c>
      <c r="K26" s="215">
        <f t="shared" si="6"/>
        <v>1.2359688012419826E-2</v>
      </c>
      <c r="L26" s="52">
        <f t="shared" si="7"/>
        <v>-0.11219002664915668</v>
      </c>
      <c r="N26" s="27">
        <f t="shared" si="0"/>
        <v>1.8990896666391013</v>
      </c>
      <c r="O26" s="152">
        <f t="shared" si="1"/>
        <v>1.9071420483078463</v>
      </c>
      <c r="P26" s="52">
        <f t="shared" si="8"/>
        <v>4.2401271568159489E-3</v>
      </c>
    </row>
    <row r="27" spans="1:16" ht="20.100000000000001" customHeight="1" x14ac:dyDescent="0.25">
      <c r="A27" s="8" t="s">
        <v>172</v>
      </c>
      <c r="B27" s="19">
        <v>5777.5800000000017</v>
      </c>
      <c r="C27" s="140">
        <v>5854.96</v>
      </c>
      <c r="D27" s="247">
        <f t="shared" si="2"/>
        <v>6.090492448631849E-3</v>
      </c>
      <c r="E27" s="215">
        <f t="shared" si="3"/>
        <v>6.1182013648311481E-3</v>
      </c>
      <c r="F27" s="52">
        <f t="shared" si="4"/>
        <v>1.3393150765545135E-2</v>
      </c>
      <c r="H27" s="19">
        <v>1278.2090000000001</v>
      </c>
      <c r="I27" s="140">
        <v>1513.7220000000002</v>
      </c>
      <c r="J27" s="247">
        <f t="shared" si="5"/>
        <v>1.0051043561004145E-2</v>
      </c>
      <c r="K27" s="215">
        <f t="shared" si="6"/>
        <v>1.2074544026073558E-2</v>
      </c>
      <c r="L27" s="52">
        <f t="shared" si="7"/>
        <v>0.18425234057967058</v>
      </c>
      <c r="N27" s="27">
        <f t="shared" si="0"/>
        <v>2.2123605384953557</v>
      </c>
      <c r="O27" s="152">
        <f t="shared" si="1"/>
        <v>2.585366936751063</v>
      </c>
      <c r="P27" s="52">
        <f t="shared" si="8"/>
        <v>0.16860108999656626</v>
      </c>
    </row>
    <row r="28" spans="1:16" ht="20.100000000000001" customHeight="1" x14ac:dyDescent="0.25">
      <c r="A28" s="8" t="s">
        <v>200</v>
      </c>
      <c r="B28" s="19">
        <v>34007.539999999994</v>
      </c>
      <c r="C28" s="140">
        <v>33292.750000000007</v>
      </c>
      <c r="D28" s="247">
        <f t="shared" si="2"/>
        <v>3.5849380807629741E-2</v>
      </c>
      <c r="E28" s="215">
        <f t="shared" si="3"/>
        <v>3.4789605477916548E-2</v>
      </c>
      <c r="F28" s="52">
        <f t="shared" ref="F28:F29" si="9">(C28-B28)/B28</f>
        <v>-2.10185741162103E-2</v>
      </c>
      <c r="H28" s="19">
        <v>1073.6469999999999</v>
      </c>
      <c r="I28" s="140">
        <v>1123.6650000000004</v>
      </c>
      <c r="J28" s="247">
        <f t="shared" si="5"/>
        <v>8.442494745492652E-3</v>
      </c>
      <c r="K28" s="215">
        <f t="shared" si="6"/>
        <v>8.9631666270675505E-3</v>
      </c>
      <c r="L28" s="52">
        <f t="shared" ref="L28" si="10">(I28-H28)/H28</f>
        <v>4.6587006716360672E-2</v>
      </c>
      <c r="N28" s="27">
        <f t="shared" si="0"/>
        <v>0.31570851640547953</v>
      </c>
      <c r="O28" s="152">
        <f t="shared" si="1"/>
        <v>0.33751041893505351</v>
      </c>
      <c r="P28" s="52">
        <f t="shared" ref="P28" si="11">(O28-N28)/N28</f>
        <v>6.9057061804353587E-2</v>
      </c>
    </row>
    <row r="29" spans="1:16" ht="20.100000000000001" customHeight="1" x14ac:dyDescent="0.25">
      <c r="A29" s="8" t="s">
        <v>179</v>
      </c>
      <c r="B29" s="19">
        <v>8822.09</v>
      </c>
      <c r="C29" s="140">
        <v>4370.2499999999991</v>
      </c>
      <c r="D29" s="247">
        <f t="shared" si="2"/>
        <v>9.2998924335362786E-3</v>
      </c>
      <c r="E29" s="215">
        <f t="shared" si="3"/>
        <v>4.5667382039592617E-3</v>
      </c>
      <c r="F29" s="52">
        <f t="shared" si="9"/>
        <v>-0.50462418769248563</v>
      </c>
      <c r="H29" s="19">
        <v>1350.979</v>
      </c>
      <c r="I29" s="140">
        <v>864.42199999999991</v>
      </c>
      <c r="J29" s="247">
        <f t="shared" si="5"/>
        <v>1.06232617506228E-2</v>
      </c>
      <c r="K29" s="215">
        <f t="shared" si="6"/>
        <v>6.8952565240556415E-3</v>
      </c>
      <c r="L29" s="52">
        <f t="shared" ref="L29:L32" si="12">(I29-H29)/H29</f>
        <v>-0.36015141612119811</v>
      </c>
      <c r="N29" s="27">
        <f t="shared" ref="N29:N30" si="13">(H29/B29)*10</f>
        <v>1.5313593490884814</v>
      </c>
      <c r="O29" s="152">
        <f t="shared" ref="O29:O30" si="14">(I29/C29)*10</f>
        <v>1.9779692237286197</v>
      </c>
      <c r="P29" s="52">
        <f t="shared" ref="P29:P30" si="15">(O29-N29)/N29</f>
        <v>0.29164276491078084</v>
      </c>
    </row>
    <row r="30" spans="1:16" ht="20.100000000000001" customHeight="1" x14ac:dyDescent="0.25">
      <c r="A30" s="8" t="s">
        <v>196</v>
      </c>
      <c r="B30" s="19">
        <v>5270.9699999999993</v>
      </c>
      <c r="C30" s="140">
        <v>2755.33</v>
      </c>
      <c r="D30" s="247">
        <f t="shared" si="2"/>
        <v>5.5564445636347749E-3</v>
      </c>
      <c r="E30" s="215">
        <f t="shared" si="3"/>
        <v>2.8792107489308567E-3</v>
      </c>
      <c r="F30" s="52">
        <f t="shared" si="4"/>
        <v>-0.47726319823485996</v>
      </c>
      <c r="H30" s="19">
        <v>1367.7879999999998</v>
      </c>
      <c r="I30" s="140">
        <v>698.92600000000016</v>
      </c>
      <c r="J30" s="247">
        <f t="shared" si="5"/>
        <v>1.0755437311283785E-2</v>
      </c>
      <c r="K30" s="215">
        <f t="shared" si="6"/>
        <v>5.5751404537738684E-3</v>
      </c>
      <c r="L30" s="52">
        <f t="shared" si="12"/>
        <v>-0.48900999277665819</v>
      </c>
      <c r="N30" s="27">
        <f t="shared" si="13"/>
        <v>2.5949455223611597</v>
      </c>
      <c r="O30" s="152">
        <f t="shared" si="14"/>
        <v>2.5366326356552578</v>
      </c>
      <c r="P30" s="52">
        <f t="shared" si="15"/>
        <v>-2.2471719041270138E-2</v>
      </c>
    </row>
    <row r="31" spans="1:16" ht="20.100000000000001" customHeight="1" x14ac:dyDescent="0.25">
      <c r="A31" s="8" t="s">
        <v>178</v>
      </c>
      <c r="B31" s="19">
        <v>2586.650000000001</v>
      </c>
      <c r="C31" s="140">
        <v>2289.04</v>
      </c>
      <c r="D31" s="247">
        <f t="shared" si="2"/>
        <v>2.7267423890718215E-3</v>
      </c>
      <c r="E31" s="215">
        <f t="shared" si="3"/>
        <v>2.3919561623227301E-3</v>
      </c>
      <c r="F31" s="52">
        <f t="shared" si="4"/>
        <v>-0.11505615371233098</v>
      </c>
      <c r="H31" s="19">
        <v>1130.6420000000003</v>
      </c>
      <c r="I31" s="140">
        <v>677.32899999999984</v>
      </c>
      <c r="J31" s="247">
        <f t="shared" si="5"/>
        <v>8.8906681097542361E-3</v>
      </c>
      <c r="K31" s="215">
        <f t="shared" si="6"/>
        <v>5.4028671252953804E-3</v>
      </c>
      <c r="L31" s="52">
        <f t="shared" si="12"/>
        <v>-0.40093415953060324</v>
      </c>
      <c r="N31" s="27">
        <f t="shared" ref="N31:N32" si="16">(H31/B31)*10</f>
        <v>4.3710668238841741</v>
      </c>
      <c r="O31" s="152">
        <f t="shared" ref="O31:O32" si="17">(I31/C31)*10</f>
        <v>2.9590090168804384</v>
      </c>
      <c r="P31" s="52">
        <f t="shared" ref="P31:P32" si="18">(O31-N31)/N31</f>
        <v>-0.32304649274361058</v>
      </c>
    </row>
    <row r="32" spans="1:16" ht="20.100000000000001" customHeight="1" thickBot="1" x14ac:dyDescent="0.3">
      <c r="A32" s="8" t="s">
        <v>17</v>
      </c>
      <c r="B32" s="19">
        <f>B33-SUM(B7:B31)</f>
        <v>63800.730000000098</v>
      </c>
      <c r="C32" s="140">
        <f>C33-SUM(C7:C31)</f>
        <v>56642.989999998943</v>
      </c>
      <c r="D32" s="247">
        <f t="shared" si="2"/>
        <v>6.7256163355972565E-2</v>
      </c>
      <c r="E32" s="215">
        <f t="shared" si="3"/>
        <v>5.9189681693147457E-2</v>
      </c>
      <c r="F32" s="52">
        <f t="shared" si="4"/>
        <v>-0.11218899846445556</v>
      </c>
      <c r="H32" s="19">
        <f>H33-SUM(H7:H31)</f>
        <v>11845.15399999998</v>
      </c>
      <c r="I32" s="140">
        <f>I33-SUM(I7:I31)</f>
        <v>11248.800999999978</v>
      </c>
      <c r="J32" s="247">
        <f t="shared" si="5"/>
        <v>9.3142951458487847E-2</v>
      </c>
      <c r="K32" s="215">
        <f t="shared" si="6"/>
        <v>8.972859145539272E-2</v>
      </c>
      <c r="L32" s="52">
        <f t="shared" si="12"/>
        <v>-5.0345736323901213E-2</v>
      </c>
      <c r="N32" s="27">
        <f t="shared" si="16"/>
        <v>1.856585966963068</v>
      </c>
      <c r="O32" s="152">
        <f t="shared" si="17"/>
        <v>1.9859122902940307</v>
      </c>
      <c r="P32" s="52">
        <f t="shared" si="18"/>
        <v>6.9658138988581156E-2</v>
      </c>
    </row>
    <row r="33" spans="1:16" ht="26.25" customHeight="1" thickBot="1" x14ac:dyDescent="0.3">
      <c r="A33" s="12" t="s">
        <v>18</v>
      </c>
      <c r="B33" s="17">
        <v>948622.80000000016</v>
      </c>
      <c r="C33" s="145">
        <v>956974.05999999912</v>
      </c>
      <c r="D33" s="243">
        <f>SUM(D7:D32)</f>
        <v>0.99999999999999978</v>
      </c>
      <c r="E33" s="244">
        <f>SUM(E7:E32)</f>
        <v>0.99999999999999967</v>
      </c>
      <c r="F33" s="57">
        <f t="shared" si="4"/>
        <v>8.8035623853853825E-3</v>
      </c>
      <c r="G33" s="1"/>
      <c r="H33" s="17">
        <v>127171.76999999999</v>
      </c>
      <c r="I33" s="145">
        <v>125364.73399999997</v>
      </c>
      <c r="J33" s="243">
        <f>SUM(J7:J32)</f>
        <v>1</v>
      </c>
      <c r="K33" s="244">
        <f>SUM(K7:K32)</f>
        <v>1</v>
      </c>
      <c r="L33" s="57">
        <f t="shared" si="7"/>
        <v>-1.4209411412611636E-2</v>
      </c>
      <c r="N33" s="29">
        <f t="shared" si="0"/>
        <v>1.3405936479705103</v>
      </c>
      <c r="O33" s="146">
        <f t="shared" si="1"/>
        <v>1.3100118304147146</v>
      </c>
      <c r="P33" s="57">
        <f t="shared" si="8"/>
        <v>-2.2812145650617333E-2</v>
      </c>
    </row>
    <row r="35" spans="1:16" ht="15.75" thickBot="1" x14ac:dyDescent="0.3"/>
    <row r="36" spans="1:16" x14ac:dyDescent="0.25">
      <c r="A36" s="357" t="s">
        <v>2</v>
      </c>
      <c r="B36" s="351" t="s">
        <v>1</v>
      </c>
      <c r="C36" s="344"/>
      <c r="D36" s="351" t="s">
        <v>104</v>
      </c>
      <c r="E36" s="344"/>
      <c r="F36" s="130" t="s">
        <v>0</v>
      </c>
      <c r="H36" s="360" t="s">
        <v>19</v>
      </c>
      <c r="I36" s="361"/>
      <c r="J36" s="351" t="s">
        <v>104</v>
      </c>
      <c r="K36" s="349"/>
      <c r="L36" s="130" t="s">
        <v>0</v>
      </c>
      <c r="N36" s="343" t="s">
        <v>22</v>
      </c>
      <c r="O36" s="344"/>
      <c r="P36" s="130" t="s">
        <v>0</v>
      </c>
    </row>
    <row r="37" spans="1:16" x14ac:dyDescent="0.25">
      <c r="A37" s="358"/>
      <c r="B37" s="352" t="str">
        <f>B5</f>
        <v>jan-out</v>
      </c>
      <c r="C37" s="346"/>
      <c r="D37" s="352" t="str">
        <f>B5</f>
        <v>jan-out</v>
      </c>
      <c r="E37" s="346"/>
      <c r="F37" s="131" t="str">
        <f>F5</f>
        <v>2023/2022</v>
      </c>
      <c r="H37" s="341" t="str">
        <f>B5</f>
        <v>jan-out</v>
      </c>
      <c r="I37" s="346"/>
      <c r="J37" s="352" t="str">
        <f>B5</f>
        <v>jan-out</v>
      </c>
      <c r="K37" s="342"/>
      <c r="L37" s="131" t="str">
        <f>L5</f>
        <v>2023/2022</v>
      </c>
      <c r="N37" s="341" t="str">
        <f>B5</f>
        <v>jan-out</v>
      </c>
      <c r="O37" s="342"/>
      <c r="P37" s="131" t="str">
        <f>P5</f>
        <v>2023/2022</v>
      </c>
    </row>
    <row r="38" spans="1:16" ht="19.5" customHeight="1" thickBot="1" x14ac:dyDescent="0.3">
      <c r="A38" s="359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158</v>
      </c>
      <c r="B39" s="39">
        <v>89831.739999999991</v>
      </c>
      <c r="C39" s="147">
        <v>74282.980000000025</v>
      </c>
      <c r="D39" s="247">
        <f t="shared" ref="D39:D61" si="19">B39/$B$62</f>
        <v>0.26737910422918998</v>
      </c>
      <c r="E39" s="246">
        <f t="shared" ref="E39:E61" si="20">C39/$C$62</f>
        <v>0.22323418192477307</v>
      </c>
      <c r="F39" s="52">
        <f>(C39-B39)/B39</f>
        <v>-0.1730875968783413</v>
      </c>
      <c r="H39" s="39">
        <v>12020.059000000001</v>
      </c>
      <c r="I39" s="147">
        <v>10613.938</v>
      </c>
      <c r="J39" s="247">
        <f t="shared" ref="J39:J61" si="21">H39/$H$62</f>
        <v>0.25904552021656108</v>
      </c>
      <c r="K39" s="246">
        <f t="shared" ref="K39:K61" si="22">I39/$I$62</f>
        <v>0.23697144526522643</v>
      </c>
      <c r="L39" s="52">
        <f>(I39-H39)/H39</f>
        <v>-0.11698120616546066</v>
      </c>
      <c r="N39" s="27">
        <f t="shared" ref="N39:N62" si="23">(H39/B39)*10</f>
        <v>1.3380636955267704</v>
      </c>
      <c r="O39" s="151">
        <f t="shared" ref="O39:O62" si="24">(I39/C39)*10</f>
        <v>1.4288519388963659</v>
      </c>
      <c r="P39" s="61">
        <f t="shared" si="8"/>
        <v>6.7850464572879576E-2</v>
      </c>
    </row>
    <row r="40" spans="1:16" ht="20.100000000000001" customHeight="1" x14ac:dyDescent="0.25">
      <c r="A40" s="38" t="s">
        <v>163</v>
      </c>
      <c r="B40" s="19">
        <v>55526.640000000021</v>
      </c>
      <c r="C40" s="140">
        <v>55540.450000000019</v>
      </c>
      <c r="D40" s="247">
        <f t="shared" si="19"/>
        <v>0.16527191017402887</v>
      </c>
      <c r="E40" s="215">
        <f t="shared" si="20"/>
        <v>0.166909390542541</v>
      </c>
      <c r="F40" s="52">
        <f t="shared" ref="F40:F62" si="25">(C40-B40)/B40</f>
        <v>2.4870944829360586E-4</v>
      </c>
      <c r="H40" s="19">
        <v>4954.9290000000001</v>
      </c>
      <c r="I40" s="140">
        <v>5442.679000000001</v>
      </c>
      <c r="J40" s="247">
        <f t="shared" si="21"/>
        <v>0.10678418137890376</v>
      </c>
      <c r="K40" s="215">
        <f t="shared" si="22"/>
        <v>0.12151564374548801</v>
      </c>
      <c r="L40" s="52">
        <f t="shared" ref="L40:L62" si="26">(I40-H40)/H40</f>
        <v>9.8437333814470576E-2</v>
      </c>
      <c r="N40" s="27">
        <f t="shared" si="23"/>
        <v>0.89235167119782466</v>
      </c>
      <c r="O40" s="152">
        <f t="shared" si="24"/>
        <v>0.97994866804284064</v>
      </c>
      <c r="P40" s="52">
        <f t="shared" si="8"/>
        <v>9.8164209999665797E-2</v>
      </c>
    </row>
    <row r="41" spans="1:16" ht="20.100000000000001" customHeight="1" x14ac:dyDescent="0.25">
      <c r="A41" s="38" t="s">
        <v>171</v>
      </c>
      <c r="B41" s="19">
        <v>58746.200000000019</v>
      </c>
      <c r="C41" s="140">
        <v>48152.089999999989</v>
      </c>
      <c r="D41" s="247">
        <f t="shared" si="19"/>
        <v>0.17485474881004029</v>
      </c>
      <c r="E41" s="215">
        <f t="shared" si="20"/>
        <v>0.14470599347411803</v>
      </c>
      <c r="F41" s="52">
        <f t="shared" si="25"/>
        <v>-0.18033694094256353</v>
      </c>
      <c r="H41" s="19">
        <v>4980.6730000000007</v>
      </c>
      <c r="I41" s="140">
        <v>4974.9519999999993</v>
      </c>
      <c r="J41" s="247">
        <f t="shared" si="21"/>
        <v>0.10733899295449215</v>
      </c>
      <c r="K41" s="215">
        <f t="shared" si="22"/>
        <v>0.11107296514876275</v>
      </c>
      <c r="L41" s="52">
        <f t="shared" si="26"/>
        <v>-1.1486399528741131E-3</v>
      </c>
      <c r="N41" s="27">
        <f t="shared" si="23"/>
        <v>0.84782896595864909</v>
      </c>
      <c r="O41" s="152">
        <f t="shared" si="24"/>
        <v>1.033174676322461</v>
      </c>
      <c r="P41" s="52">
        <f t="shared" si="8"/>
        <v>0.2186121467957155</v>
      </c>
    </row>
    <row r="42" spans="1:16" ht="20.100000000000001" customHeight="1" x14ac:dyDescent="0.25">
      <c r="A42" s="38" t="s">
        <v>164</v>
      </c>
      <c r="B42" s="19">
        <v>10952.989999999998</v>
      </c>
      <c r="C42" s="140">
        <v>41041.020000000011</v>
      </c>
      <c r="D42" s="247">
        <f t="shared" si="19"/>
        <v>3.2600956575384997E-2</v>
      </c>
      <c r="E42" s="215">
        <f t="shared" si="20"/>
        <v>0.12333590447042174</v>
      </c>
      <c r="F42" s="52">
        <f t="shared" si="25"/>
        <v>2.7470151985896107</v>
      </c>
      <c r="H42" s="19">
        <v>1755.2829999999994</v>
      </c>
      <c r="I42" s="140">
        <v>3254.0430000000001</v>
      </c>
      <c r="J42" s="247">
        <f t="shared" si="21"/>
        <v>3.7828283360529742E-2</v>
      </c>
      <c r="K42" s="215">
        <f t="shared" si="22"/>
        <v>7.2651194369629177E-2</v>
      </c>
      <c r="L42" s="52">
        <f t="shared" si="26"/>
        <v>0.85385661457440265</v>
      </c>
      <c r="N42" s="27">
        <f t="shared" si="23"/>
        <v>1.6025605793486526</v>
      </c>
      <c r="O42" s="152">
        <f t="shared" si="24"/>
        <v>0.79287576185971975</v>
      </c>
      <c r="P42" s="52">
        <f t="shared" si="8"/>
        <v>-0.50524443688613785</v>
      </c>
    </row>
    <row r="43" spans="1:16" ht="20.100000000000001" customHeight="1" x14ac:dyDescent="0.25">
      <c r="A43" s="38" t="s">
        <v>167</v>
      </c>
      <c r="B43" s="19">
        <v>20701.790000000008</v>
      </c>
      <c r="C43" s="140">
        <v>21322.959999999999</v>
      </c>
      <c r="D43" s="247">
        <f t="shared" si="19"/>
        <v>6.1617709577269746E-2</v>
      </c>
      <c r="E43" s="215">
        <f t="shared" si="20"/>
        <v>6.4079463853155286E-2</v>
      </c>
      <c r="F43" s="52">
        <f t="shared" si="25"/>
        <v>3.0005617871690839E-2</v>
      </c>
      <c r="H43" s="19">
        <v>2822.7799999999997</v>
      </c>
      <c r="I43" s="140">
        <v>3050.5739999999992</v>
      </c>
      <c r="J43" s="247">
        <f t="shared" si="21"/>
        <v>6.0834020328594404E-2</v>
      </c>
      <c r="K43" s="215">
        <f t="shared" si="22"/>
        <v>6.8108456038514884E-2</v>
      </c>
      <c r="L43" s="52">
        <f t="shared" si="26"/>
        <v>8.0698460383026457E-2</v>
      </c>
      <c r="N43" s="27">
        <f t="shared" si="23"/>
        <v>1.3635439254286699</v>
      </c>
      <c r="O43" s="152">
        <f t="shared" si="24"/>
        <v>1.4306522171405842</v>
      </c>
      <c r="P43" s="52">
        <f t="shared" si="8"/>
        <v>4.9216083516207147E-2</v>
      </c>
    </row>
    <row r="44" spans="1:16" ht="20.100000000000001" customHeight="1" x14ac:dyDescent="0.25">
      <c r="A44" s="38" t="s">
        <v>166</v>
      </c>
      <c r="B44" s="19">
        <v>20893.409999999996</v>
      </c>
      <c r="C44" s="140">
        <v>14046.049999999992</v>
      </c>
      <c r="D44" s="247">
        <f t="shared" si="19"/>
        <v>6.2188055692711727E-2</v>
      </c>
      <c r="E44" s="215">
        <f t="shared" si="20"/>
        <v>4.2210994780021695E-2</v>
      </c>
      <c r="F44" s="52">
        <f t="shared" si="25"/>
        <v>-0.3277282166960781</v>
      </c>
      <c r="H44" s="19">
        <v>4648.4579999999978</v>
      </c>
      <c r="I44" s="140">
        <v>3035.2519999999986</v>
      </c>
      <c r="J44" s="247">
        <f t="shared" si="21"/>
        <v>0.10017939353000134</v>
      </c>
      <c r="K44" s="215">
        <f t="shared" si="22"/>
        <v>6.7766370331555428E-2</v>
      </c>
      <c r="L44" s="52">
        <f t="shared" si="26"/>
        <v>-0.34704110481368228</v>
      </c>
      <c r="N44" s="27">
        <f t="shared" si="23"/>
        <v>2.2248441015612093</v>
      </c>
      <c r="O44" s="152">
        <f t="shared" si="24"/>
        <v>2.1609292292139073</v>
      </c>
      <c r="P44" s="52">
        <f t="shared" si="8"/>
        <v>-2.8727798187051342E-2</v>
      </c>
    </row>
    <row r="45" spans="1:16" ht="20.100000000000001" customHeight="1" x14ac:dyDescent="0.25">
      <c r="A45" s="38" t="s">
        <v>169</v>
      </c>
      <c r="B45" s="19">
        <v>19816.900000000001</v>
      </c>
      <c r="C45" s="140">
        <v>17285.53</v>
      </c>
      <c r="D45" s="247">
        <f t="shared" si="19"/>
        <v>5.8983884433268643E-2</v>
      </c>
      <c r="E45" s="215">
        <f t="shared" si="20"/>
        <v>5.1946235176431009E-2</v>
      </c>
      <c r="F45" s="52">
        <f t="shared" si="25"/>
        <v>-0.12773794084846785</v>
      </c>
      <c r="H45" s="19">
        <v>3342.4969999999994</v>
      </c>
      <c r="I45" s="140">
        <v>3002.1390000000006</v>
      </c>
      <c r="J45" s="247">
        <f t="shared" si="21"/>
        <v>7.2034494521806797E-2</v>
      </c>
      <c r="K45" s="215">
        <f t="shared" si="22"/>
        <v>6.7027074938359521E-2</v>
      </c>
      <c r="L45" s="52">
        <f t="shared" si="26"/>
        <v>-0.10182746611290866</v>
      </c>
      <c r="N45" s="27">
        <f t="shared" si="23"/>
        <v>1.686690148307757</v>
      </c>
      <c r="O45" s="152">
        <f t="shared" si="24"/>
        <v>1.7367931443236051</v>
      </c>
      <c r="P45" s="52">
        <f t="shared" si="8"/>
        <v>2.9704920056666043E-2</v>
      </c>
    </row>
    <row r="46" spans="1:16" ht="20.100000000000001" customHeight="1" x14ac:dyDescent="0.25">
      <c r="A46" s="38" t="s">
        <v>176</v>
      </c>
      <c r="B46" s="19">
        <v>18378.100000000002</v>
      </c>
      <c r="C46" s="140">
        <v>18633.710000000003</v>
      </c>
      <c r="D46" s="247">
        <f t="shared" si="19"/>
        <v>5.4701377435575418E-2</v>
      </c>
      <c r="E46" s="215">
        <f t="shared" si="20"/>
        <v>5.5997767026490619E-2</v>
      </c>
      <c r="F46" s="52">
        <f t="shared" si="25"/>
        <v>1.3908401847851548E-2</v>
      </c>
      <c r="H46" s="19">
        <v>2379.308</v>
      </c>
      <c r="I46" s="140">
        <v>2529.6880000000001</v>
      </c>
      <c r="J46" s="247">
        <f t="shared" si="21"/>
        <v>5.1276709924254565E-2</v>
      </c>
      <c r="K46" s="215">
        <f t="shared" si="22"/>
        <v>5.6478926241146324E-2</v>
      </c>
      <c r="L46" s="52">
        <f t="shared" si="26"/>
        <v>6.3203250693058696E-2</v>
      </c>
      <c r="N46" s="27">
        <f t="shared" si="23"/>
        <v>1.2946430806231328</v>
      </c>
      <c r="O46" s="152">
        <f t="shared" si="24"/>
        <v>1.3575868681008774</v>
      </c>
      <c r="P46" s="52">
        <f t="shared" si="8"/>
        <v>4.8618641245468726E-2</v>
      </c>
    </row>
    <row r="47" spans="1:16" ht="20.100000000000001" customHeight="1" x14ac:dyDescent="0.25">
      <c r="A47" s="38" t="s">
        <v>180</v>
      </c>
      <c r="B47" s="19">
        <v>13428.829999999998</v>
      </c>
      <c r="C47" s="140">
        <v>8159.7699999999995</v>
      </c>
      <c r="D47" s="247">
        <f t="shared" si="19"/>
        <v>3.9970154605110324E-2</v>
      </c>
      <c r="E47" s="215">
        <f t="shared" si="20"/>
        <v>2.4521627708585531E-2</v>
      </c>
      <c r="F47" s="52">
        <f t="shared" si="25"/>
        <v>-0.39236925331544142</v>
      </c>
      <c r="H47" s="19">
        <v>3806.9179999999992</v>
      </c>
      <c r="I47" s="140">
        <v>2387.0730000000003</v>
      </c>
      <c r="J47" s="247">
        <f t="shared" si="21"/>
        <v>8.2043278966583269E-2</v>
      </c>
      <c r="K47" s="215">
        <f t="shared" si="22"/>
        <v>5.3294841063100229E-2</v>
      </c>
      <c r="L47" s="52">
        <f t="shared" si="26"/>
        <v>-0.37296442949388436</v>
      </c>
      <c r="N47" s="27">
        <f t="shared" si="23"/>
        <v>2.8348843495673117</v>
      </c>
      <c r="O47" s="152">
        <f t="shared" si="24"/>
        <v>2.9254170154305825</v>
      </c>
      <c r="P47" s="52">
        <f t="shared" si="8"/>
        <v>3.193522369866298E-2</v>
      </c>
    </row>
    <row r="48" spans="1:16" ht="20.100000000000001" customHeight="1" x14ac:dyDescent="0.25">
      <c r="A48" s="38" t="s">
        <v>183</v>
      </c>
      <c r="B48" s="19">
        <v>5754.97</v>
      </c>
      <c r="C48" s="140">
        <v>7428.510000000002</v>
      </c>
      <c r="D48" s="247">
        <f t="shared" si="19"/>
        <v>1.712934340875354E-2</v>
      </c>
      <c r="E48" s="215">
        <f t="shared" si="20"/>
        <v>2.2324055291938958E-2</v>
      </c>
      <c r="F48" s="52">
        <f t="shared" si="25"/>
        <v>0.2907990832271935</v>
      </c>
      <c r="H48" s="19">
        <v>1639.338</v>
      </c>
      <c r="I48" s="140">
        <v>2164.5750000000003</v>
      </c>
      <c r="J48" s="247">
        <f t="shared" si="21"/>
        <v>3.5329540813466613E-2</v>
      </c>
      <c r="K48" s="215">
        <f t="shared" si="22"/>
        <v>4.8327252913572469E-2</v>
      </c>
      <c r="L48" s="52">
        <f t="shared" si="26"/>
        <v>0.32039579391193296</v>
      </c>
      <c r="N48" s="27">
        <f t="shared" si="23"/>
        <v>2.8485604616531446</v>
      </c>
      <c r="O48" s="152">
        <f t="shared" si="24"/>
        <v>2.9138750570437404</v>
      </c>
      <c r="P48" s="52">
        <f t="shared" si="8"/>
        <v>2.2928983347852438E-2</v>
      </c>
    </row>
    <row r="49" spans="1:16" ht="20.100000000000001" customHeight="1" x14ac:dyDescent="0.25">
      <c r="A49" s="38" t="s">
        <v>170</v>
      </c>
      <c r="B49" s="19">
        <v>8862.6400000000012</v>
      </c>
      <c r="C49" s="140">
        <v>16865.86</v>
      </c>
      <c r="D49" s="247">
        <f t="shared" si="19"/>
        <v>2.637914777455929E-2</v>
      </c>
      <c r="E49" s="215">
        <f t="shared" si="20"/>
        <v>5.0685048709108761E-2</v>
      </c>
      <c r="F49" s="52">
        <f>(C49-B49)/B49</f>
        <v>0.90302889432494138</v>
      </c>
      <c r="H49" s="19">
        <v>1566.2909999999995</v>
      </c>
      <c r="I49" s="140">
        <v>2018.018</v>
      </c>
      <c r="J49" s="247">
        <f t="shared" si="21"/>
        <v>3.3755297449498164E-2</v>
      </c>
      <c r="K49" s="215">
        <f t="shared" si="22"/>
        <v>4.5055156910775405E-2</v>
      </c>
      <c r="L49" s="52">
        <f t="shared" si="26"/>
        <v>0.28840553894519005</v>
      </c>
      <c r="N49" s="27">
        <f t="shared" si="23"/>
        <v>1.767296200680609</v>
      </c>
      <c r="O49" s="152">
        <f t="shared" si="24"/>
        <v>1.1965105841030341</v>
      </c>
      <c r="P49" s="52">
        <f t="shared" si="8"/>
        <v>-0.32297111053470146</v>
      </c>
    </row>
    <row r="50" spans="1:16" ht="20.100000000000001" customHeight="1" x14ac:dyDescent="0.25">
      <c r="A50" s="38" t="s">
        <v>181</v>
      </c>
      <c r="B50" s="19">
        <v>2143.4300000000003</v>
      </c>
      <c r="C50" s="140">
        <v>2070.48</v>
      </c>
      <c r="D50" s="247">
        <f t="shared" si="19"/>
        <v>6.3797984251220434E-3</v>
      </c>
      <c r="E50" s="215">
        <f t="shared" si="20"/>
        <v>6.2221777988928821E-3</v>
      </c>
      <c r="F50" s="52">
        <f t="shared" ref="F50:F53" si="27">(C50-B50)/B50</f>
        <v>-3.4034234847884121E-2</v>
      </c>
      <c r="H50" s="19">
        <v>552.43100000000004</v>
      </c>
      <c r="I50" s="140">
        <v>563.78300000000002</v>
      </c>
      <c r="J50" s="247">
        <f t="shared" si="21"/>
        <v>1.1905496951284103E-2</v>
      </c>
      <c r="K50" s="215">
        <f t="shared" si="22"/>
        <v>1.2587267075233071E-2</v>
      </c>
      <c r="L50" s="52">
        <f t="shared" si="26"/>
        <v>2.0549172656856646E-2</v>
      </c>
      <c r="N50" s="27">
        <f t="shared" ref="N50" si="28">(H50/B50)*10</f>
        <v>2.5773223291640033</v>
      </c>
      <c r="O50" s="152">
        <f t="shared" ref="O50" si="29">(I50/C50)*10</f>
        <v>2.722957961438893</v>
      </c>
      <c r="P50" s="52">
        <f t="shared" ref="P50" si="30">(O50-N50)/N50</f>
        <v>5.6506565215740413E-2</v>
      </c>
    </row>
    <row r="51" spans="1:16" ht="20.100000000000001" customHeight="1" x14ac:dyDescent="0.25">
      <c r="A51" s="38" t="s">
        <v>175</v>
      </c>
      <c r="B51" s="19">
        <v>2611.0300000000007</v>
      </c>
      <c r="C51" s="140">
        <v>2041.4700000000007</v>
      </c>
      <c r="D51" s="247">
        <f t="shared" si="19"/>
        <v>7.771583434936718E-3</v>
      </c>
      <c r="E51" s="215">
        <f t="shared" si="20"/>
        <v>6.1349973489750473E-3</v>
      </c>
      <c r="F51" s="52">
        <f t="shared" si="27"/>
        <v>-0.21813613784598407</v>
      </c>
      <c r="H51" s="19">
        <v>406.6880000000001</v>
      </c>
      <c r="I51" s="140">
        <v>409.46200000000005</v>
      </c>
      <c r="J51" s="247">
        <f t="shared" si="21"/>
        <v>8.7645746602269415E-3</v>
      </c>
      <c r="K51" s="215">
        <f t="shared" si="22"/>
        <v>9.1418285956814671E-3</v>
      </c>
      <c r="L51" s="52">
        <f t="shared" si="26"/>
        <v>6.8209536548900964E-3</v>
      </c>
      <c r="N51" s="27">
        <f t="shared" ref="N51:N52" si="31">(H51/B51)*10</f>
        <v>1.5575768949418429</v>
      </c>
      <c r="O51" s="152">
        <f t="shared" ref="O51:O52" si="32">(I51/C51)*10</f>
        <v>2.0057213674460068</v>
      </c>
      <c r="P51" s="52">
        <f t="shared" ref="P51:P52" si="33">(O51-N51)/N51</f>
        <v>0.28771900376764176</v>
      </c>
    </row>
    <row r="52" spans="1:16" ht="20.100000000000001" customHeight="1" x14ac:dyDescent="0.25">
      <c r="A52" s="38" t="s">
        <v>189</v>
      </c>
      <c r="B52" s="19">
        <v>2004.0000000000002</v>
      </c>
      <c r="C52" s="140">
        <v>1567.75</v>
      </c>
      <c r="D52" s="247">
        <f t="shared" si="19"/>
        <v>5.9647928992057472E-3</v>
      </c>
      <c r="E52" s="215">
        <f t="shared" si="20"/>
        <v>4.7113805707924327E-3</v>
      </c>
      <c r="F52" s="52">
        <f t="shared" si="27"/>
        <v>-0.21768962075848311</v>
      </c>
      <c r="H52" s="19">
        <v>418.16399999999999</v>
      </c>
      <c r="I52" s="140">
        <v>402.5270000000001</v>
      </c>
      <c r="J52" s="247">
        <f t="shared" si="21"/>
        <v>9.0118951093200138E-3</v>
      </c>
      <c r="K52" s="215">
        <f t="shared" si="22"/>
        <v>8.986994737323303E-3</v>
      </c>
      <c r="L52" s="52">
        <f t="shared" si="26"/>
        <v>-3.7394419414392172E-2</v>
      </c>
      <c r="N52" s="27">
        <f t="shared" si="31"/>
        <v>2.0866467065868259</v>
      </c>
      <c r="O52" s="152">
        <f t="shared" si="32"/>
        <v>2.5675458459575835</v>
      </c>
      <c r="P52" s="52">
        <f t="shared" si="33"/>
        <v>0.23046505086497124</v>
      </c>
    </row>
    <row r="53" spans="1:16" ht="20.100000000000001" customHeight="1" x14ac:dyDescent="0.25">
      <c r="A53" s="38" t="s">
        <v>185</v>
      </c>
      <c r="B53" s="19">
        <v>2451.34</v>
      </c>
      <c r="C53" s="140">
        <v>805.2299999999999</v>
      </c>
      <c r="D53" s="247">
        <f t="shared" si="19"/>
        <v>7.2962751624446182E-3</v>
      </c>
      <c r="E53" s="215">
        <f t="shared" si="20"/>
        <v>2.4198660354132931E-3</v>
      </c>
      <c r="F53" s="52">
        <f t="shared" si="27"/>
        <v>-0.67151435541377369</v>
      </c>
      <c r="H53" s="19">
        <v>323.86400000000003</v>
      </c>
      <c r="I53" s="140">
        <v>185.72800000000001</v>
      </c>
      <c r="J53" s="247">
        <f t="shared" si="21"/>
        <v>6.9796261698396268E-3</v>
      </c>
      <c r="K53" s="215">
        <f t="shared" si="22"/>
        <v>4.1466449668558433E-3</v>
      </c>
      <c r="L53" s="52">
        <f t="shared" si="26"/>
        <v>-0.42652471407751402</v>
      </c>
      <c r="N53" s="27">
        <f t="shared" ref="N53" si="34">(H53/B53)*10</f>
        <v>1.3211712777501285</v>
      </c>
      <c r="O53" s="152">
        <f t="shared" ref="O53" si="35">(I53/C53)*10</f>
        <v>2.3065211181898344</v>
      </c>
      <c r="P53" s="52">
        <f t="shared" ref="P53" si="36">(O53-N53)/N53</f>
        <v>0.74581536628444922</v>
      </c>
    </row>
    <row r="54" spans="1:16" ht="20.100000000000001" customHeight="1" x14ac:dyDescent="0.25">
      <c r="A54" s="38" t="s">
        <v>184</v>
      </c>
      <c r="B54" s="19">
        <v>536.54000000000008</v>
      </c>
      <c r="C54" s="140">
        <v>561.84</v>
      </c>
      <c r="D54" s="247">
        <f t="shared" si="19"/>
        <v>1.596981029011902E-3</v>
      </c>
      <c r="E54" s="215">
        <f t="shared" si="20"/>
        <v>1.6884337808285889E-3</v>
      </c>
      <c r="F54" s="52">
        <f t="shared" ref="F54" si="37">(C54-B54)/B54</f>
        <v>4.7153986655235305E-2</v>
      </c>
      <c r="H54" s="19">
        <v>144.14700000000002</v>
      </c>
      <c r="I54" s="140">
        <v>158.82499999999999</v>
      </c>
      <c r="J54" s="247">
        <f t="shared" si="21"/>
        <v>3.1065267319117674E-3</v>
      </c>
      <c r="K54" s="215">
        <f t="shared" si="22"/>
        <v>3.5459967633360572E-3</v>
      </c>
      <c r="L54" s="52">
        <f t="shared" si="26"/>
        <v>0.10182660756033748</v>
      </c>
      <c r="N54" s="27">
        <f t="shared" si="23"/>
        <v>2.6866030491668842</v>
      </c>
      <c r="O54" s="152">
        <f t="shared" si="24"/>
        <v>2.8268724191940766</v>
      </c>
      <c r="P54" s="52">
        <f t="shared" ref="P54" si="38">(O54-N54)/N54</f>
        <v>5.2210679233275624E-2</v>
      </c>
    </row>
    <row r="55" spans="1:16" ht="20.100000000000001" customHeight="1" x14ac:dyDescent="0.25">
      <c r="A55" s="38" t="s">
        <v>182</v>
      </c>
      <c r="B55" s="19">
        <v>716.18</v>
      </c>
      <c r="C55" s="140">
        <v>1070.3499999999999</v>
      </c>
      <c r="D55" s="247">
        <f t="shared" si="19"/>
        <v>2.1316693505754347E-3</v>
      </c>
      <c r="E55" s="215">
        <f t="shared" si="20"/>
        <v>3.2166009848175279E-3</v>
      </c>
      <c r="F55" s="52">
        <f t="shared" ref="F55:F56" si="39">(C55-B55)/B55</f>
        <v>0.4945265156804155</v>
      </c>
      <c r="H55" s="19">
        <v>129.19200000000001</v>
      </c>
      <c r="I55" s="140">
        <v>126.36500000000001</v>
      </c>
      <c r="J55" s="247">
        <f t="shared" si="21"/>
        <v>2.7842299981903546E-3</v>
      </c>
      <c r="K55" s="215">
        <f t="shared" si="22"/>
        <v>2.8212805351736877E-3</v>
      </c>
      <c r="L55" s="52">
        <f t="shared" ref="L55:L56" si="40">(I55-H55)/H55</f>
        <v>-2.1882159886061042E-2</v>
      </c>
      <c r="N55" s="27">
        <f t="shared" si="23"/>
        <v>1.803904046468765</v>
      </c>
      <c r="O55" s="152">
        <f t="shared" si="24"/>
        <v>1.1805951324333164</v>
      </c>
      <c r="P55" s="52">
        <f t="shared" ref="P55:P56" si="41">(O55-N55)/N55</f>
        <v>-0.34553329776914016</v>
      </c>
    </row>
    <row r="56" spans="1:16" ht="20.100000000000001" customHeight="1" x14ac:dyDescent="0.25">
      <c r="A56" s="38" t="s">
        <v>187</v>
      </c>
      <c r="B56" s="19">
        <v>761.19</v>
      </c>
      <c r="C56" s="140">
        <v>457.33999999999992</v>
      </c>
      <c r="D56" s="247">
        <f t="shared" si="19"/>
        <v>2.2656390753225662E-3</v>
      </c>
      <c r="E56" s="215">
        <f t="shared" si="20"/>
        <v>1.3743918292114245E-3</v>
      </c>
      <c r="F56" s="52">
        <f t="shared" si="39"/>
        <v>-0.3991776034892735</v>
      </c>
      <c r="H56" s="19">
        <v>121.298</v>
      </c>
      <c r="I56" s="140">
        <v>108.004</v>
      </c>
      <c r="J56" s="247">
        <f t="shared" si="21"/>
        <v>2.6141055972544246E-3</v>
      </c>
      <c r="K56" s="215">
        <f t="shared" si="22"/>
        <v>2.4113447783872034E-3</v>
      </c>
      <c r="L56" s="52">
        <f t="shared" si="40"/>
        <v>-0.1095978499233293</v>
      </c>
      <c r="N56" s="27">
        <f t="shared" si="23"/>
        <v>1.5935311814395881</v>
      </c>
      <c r="O56" s="152">
        <f t="shared" si="24"/>
        <v>2.3615690733371237</v>
      </c>
      <c r="P56" s="52">
        <f t="shared" si="41"/>
        <v>0.481972302044127</v>
      </c>
    </row>
    <row r="57" spans="1:16" ht="20.100000000000001" customHeight="1" x14ac:dyDescent="0.25">
      <c r="A57" s="38" t="s">
        <v>188</v>
      </c>
      <c r="B57" s="19">
        <v>539.75</v>
      </c>
      <c r="C57" s="140">
        <v>479.05</v>
      </c>
      <c r="D57" s="247">
        <f t="shared" si="19"/>
        <v>1.6065354128474557E-3</v>
      </c>
      <c r="E57" s="215">
        <f t="shared" si="20"/>
        <v>1.439634420308158E-3</v>
      </c>
      <c r="F57" s="52">
        <f t="shared" si="25"/>
        <v>-0.11245947197776747</v>
      </c>
      <c r="H57" s="19">
        <v>99.956000000000017</v>
      </c>
      <c r="I57" s="140">
        <v>95.097999999999985</v>
      </c>
      <c r="J57" s="247">
        <f t="shared" si="21"/>
        <v>2.1541619736447698E-3</v>
      </c>
      <c r="K57" s="215">
        <f t="shared" si="22"/>
        <v>2.1231997494080422E-3</v>
      </c>
      <c r="L57" s="52">
        <f t="shared" si="26"/>
        <v>-4.860138460922838E-2</v>
      </c>
      <c r="N57" s="27">
        <f t="shared" si="23"/>
        <v>1.8518943955534972</v>
      </c>
      <c r="O57" s="152">
        <f t="shared" si="24"/>
        <v>1.9851372508088923</v>
      </c>
      <c r="P57" s="52">
        <f t="shared" si="8"/>
        <v>7.1949488899215111E-2</v>
      </c>
    </row>
    <row r="58" spans="1:16" ht="20.100000000000001" customHeight="1" x14ac:dyDescent="0.25">
      <c r="A58" s="38" t="s">
        <v>191</v>
      </c>
      <c r="B58" s="19">
        <v>119.06999999999998</v>
      </c>
      <c r="C58" s="140">
        <v>197.39000000000001</v>
      </c>
      <c r="D58" s="247">
        <f t="shared" si="19"/>
        <v>3.5440513498424553E-4</v>
      </c>
      <c r="E58" s="215">
        <f t="shared" si="20"/>
        <v>5.931936921503545E-4</v>
      </c>
      <c r="F58" s="52">
        <f t="shared" si="25"/>
        <v>0.65776434030402331</v>
      </c>
      <c r="H58" s="19">
        <v>38.873000000000005</v>
      </c>
      <c r="I58" s="140">
        <v>60.918000000000006</v>
      </c>
      <c r="J58" s="247">
        <f t="shared" si="21"/>
        <v>8.377559966534589E-4</v>
      </c>
      <c r="K58" s="215">
        <f t="shared" si="22"/>
        <v>1.3600820452001005E-3</v>
      </c>
      <c r="L58" s="52">
        <f t="shared" si="26"/>
        <v>0.56710313070768914</v>
      </c>
      <c r="N58" s="27">
        <f t="shared" ref="N58" si="42">(H58/B58)*10</f>
        <v>3.2647182329722026</v>
      </c>
      <c r="O58" s="152">
        <f t="shared" ref="O58" si="43">(I58/C58)*10</f>
        <v>3.0861745782461121</v>
      </c>
      <c r="P58" s="52">
        <f t="shared" ref="P58" si="44">(O58-N58)/N58</f>
        <v>-5.4688840501725094E-2</v>
      </c>
    </row>
    <row r="59" spans="1:16" ht="20.100000000000001" customHeight="1" x14ac:dyDescent="0.25">
      <c r="A59" s="38" t="s">
        <v>217</v>
      </c>
      <c r="B59" s="19">
        <v>152.93</v>
      </c>
      <c r="C59" s="140">
        <v>141.1</v>
      </c>
      <c r="D59" s="247">
        <f t="shared" si="19"/>
        <v>4.5518751400974792E-4</v>
      </c>
      <c r="E59" s="215">
        <f t="shared" si="20"/>
        <v>4.2403176433666862E-4</v>
      </c>
      <c r="F59" s="52">
        <f>(C59-B59)/B59</f>
        <v>-7.7355652913097581E-2</v>
      </c>
      <c r="H59" s="19">
        <v>45.173000000000002</v>
      </c>
      <c r="I59" s="140">
        <v>58.372</v>
      </c>
      <c r="J59" s="247">
        <f t="shared" si="21"/>
        <v>9.7352794064843704E-4</v>
      </c>
      <c r="K59" s="215">
        <f t="shared" si="22"/>
        <v>1.3032389300768289E-3</v>
      </c>
      <c r="L59" s="52">
        <f t="shared" si="26"/>
        <v>0.29218781130321203</v>
      </c>
      <c r="N59" s="27">
        <f t="shared" si="23"/>
        <v>2.9538350879487347</v>
      </c>
      <c r="O59" s="152">
        <f t="shared" si="24"/>
        <v>4.1369241672572645</v>
      </c>
      <c r="P59" s="52">
        <f>(O59-N59)/N59</f>
        <v>0.40052644920340352</v>
      </c>
    </row>
    <row r="60" spans="1:16" ht="20.100000000000001" customHeight="1" x14ac:dyDescent="0.25">
      <c r="A60" s="38" t="s">
        <v>186</v>
      </c>
      <c r="B60" s="19">
        <v>546.04999999999995</v>
      </c>
      <c r="C60" s="140">
        <v>295.92</v>
      </c>
      <c r="D60" s="247">
        <f t="shared" si="19"/>
        <v>1.6252870072910666E-3</v>
      </c>
      <c r="E60" s="215">
        <f t="shared" si="20"/>
        <v>8.8929468251245205E-4</v>
      </c>
      <c r="F60" s="52">
        <f>(C60-B60)/B60</f>
        <v>-0.45807160516436218</v>
      </c>
      <c r="H60" s="19">
        <v>82.00800000000001</v>
      </c>
      <c r="I60" s="140">
        <v>53.684000000000012</v>
      </c>
      <c r="J60" s="247">
        <f t="shared" si="21"/>
        <v>1.7673627909746317E-3</v>
      </c>
      <c r="K60" s="215">
        <f t="shared" si="22"/>
        <v>1.1985725814130832E-3</v>
      </c>
      <c r="L60" s="52">
        <f t="shared" si="26"/>
        <v>-0.34538093844502971</v>
      </c>
      <c r="N60" s="27">
        <f t="shared" ref="N60" si="45">(H60/B60)*10</f>
        <v>1.5018404907975462</v>
      </c>
      <c r="O60" s="152">
        <f t="shared" ref="O60" si="46">(I60/C60)*10</f>
        <v>1.8141389564747232</v>
      </c>
      <c r="P60" s="52">
        <f>(O60-N60)/N60</f>
        <v>0.20794383131282618</v>
      </c>
    </row>
    <row r="61" spans="1:16" ht="20.100000000000001" customHeight="1" thickBot="1" x14ac:dyDescent="0.3">
      <c r="A61" s="8" t="s">
        <v>17</v>
      </c>
      <c r="B61" s="19">
        <f>B62-SUM(B39:B60)</f>
        <v>495.70999999990454</v>
      </c>
      <c r="C61" s="140">
        <f>C62-SUM(C39:C60)</f>
        <v>311.24000000004889</v>
      </c>
      <c r="D61" s="247">
        <f t="shared" si="19"/>
        <v>1.4754528383556442E-3</v>
      </c>
      <c r="E61" s="215">
        <f t="shared" si="20"/>
        <v>9.3533413417551717E-4</v>
      </c>
      <c r="F61" s="52">
        <f t="shared" si="25"/>
        <v>-0.37213290028422097</v>
      </c>
      <c r="H61" s="196">
        <f>H62-SUM(H39:H60)</f>
        <v>123.0109999999986</v>
      </c>
      <c r="I61" s="142">
        <f>I62-SUM(I39:I60)</f>
        <v>94.247999999992317</v>
      </c>
      <c r="J61" s="247">
        <f t="shared" si="21"/>
        <v>2.6510226353596957E-3</v>
      </c>
      <c r="K61" s="215">
        <f t="shared" si="22"/>
        <v>2.1042222757806988E-3</v>
      </c>
      <c r="L61" s="52">
        <f t="shared" si="26"/>
        <v>-0.23382461731070078</v>
      </c>
      <c r="N61" s="27">
        <f t="shared" si="23"/>
        <v>2.4815113675338867</v>
      </c>
      <c r="O61" s="152">
        <f t="shared" si="24"/>
        <v>3.0281454825850633</v>
      </c>
      <c r="P61" s="52">
        <f t="shared" si="8"/>
        <v>0.22028273664303977</v>
      </c>
    </row>
    <row r="62" spans="1:16" ht="26.25" customHeight="1" thickBot="1" x14ac:dyDescent="0.3">
      <c r="A62" s="12" t="s">
        <v>18</v>
      </c>
      <c r="B62" s="17">
        <v>335971.42999999993</v>
      </c>
      <c r="C62" s="145">
        <v>332758.09000000008</v>
      </c>
      <c r="D62" s="253">
        <f>SUM(D39:D61)</f>
        <v>0.99999999999999967</v>
      </c>
      <c r="E62" s="254">
        <f>SUM(E39:E61)</f>
        <v>1.0000000000000002</v>
      </c>
      <c r="F62" s="57">
        <f t="shared" si="25"/>
        <v>-9.5643251570523471E-3</v>
      </c>
      <c r="G62" s="1"/>
      <c r="H62" s="17">
        <v>46401.338999999993</v>
      </c>
      <c r="I62" s="145">
        <v>44789.944999999992</v>
      </c>
      <c r="J62" s="253">
        <f>SUM(J39:J61)</f>
        <v>1.0000000000000002</v>
      </c>
      <c r="K62" s="254">
        <f>SUM(K39:K61)</f>
        <v>1.0000000000000002</v>
      </c>
      <c r="L62" s="57">
        <f t="shared" si="26"/>
        <v>-3.472731681299112E-2</v>
      </c>
      <c r="M62" s="1"/>
      <c r="N62" s="29">
        <f t="shared" si="23"/>
        <v>1.3811096675690548</v>
      </c>
      <c r="O62" s="146">
        <f t="shared" si="24"/>
        <v>1.3460212191986072</v>
      </c>
      <c r="P62" s="57">
        <f t="shared" si="8"/>
        <v>-2.5405982735757848E-2</v>
      </c>
    </row>
    <row r="64" spans="1:16" ht="15.75" thickBot="1" x14ac:dyDescent="0.3"/>
    <row r="65" spans="1:16" x14ac:dyDescent="0.25">
      <c r="A65" s="357" t="s">
        <v>15</v>
      </c>
      <c r="B65" s="351" t="s">
        <v>1</v>
      </c>
      <c r="C65" s="344"/>
      <c r="D65" s="351" t="s">
        <v>104</v>
      </c>
      <c r="E65" s="344"/>
      <c r="F65" s="130" t="s">
        <v>0</v>
      </c>
      <c r="H65" s="360" t="s">
        <v>19</v>
      </c>
      <c r="I65" s="361"/>
      <c r="J65" s="351" t="s">
        <v>104</v>
      </c>
      <c r="K65" s="349"/>
      <c r="L65" s="130" t="s">
        <v>0</v>
      </c>
      <c r="N65" s="343" t="s">
        <v>22</v>
      </c>
      <c r="O65" s="344"/>
      <c r="P65" s="130" t="s">
        <v>0</v>
      </c>
    </row>
    <row r="66" spans="1:16" x14ac:dyDescent="0.25">
      <c r="A66" s="358"/>
      <c r="B66" s="352" t="str">
        <f>B5</f>
        <v>jan-out</v>
      </c>
      <c r="C66" s="346"/>
      <c r="D66" s="352" t="str">
        <f>B5</f>
        <v>jan-out</v>
      </c>
      <c r="E66" s="346"/>
      <c r="F66" s="131" t="str">
        <f>F37</f>
        <v>2023/2022</v>
      </c>
      <c r="H66" s="341" t="str">
        <f>B5</f>
        <v>jan-out</v>
      </c>
      <c r="I66" s="346"/>
      <c r="J66" s="352" t="str">
        <f>B5</f>
        <v>jan-out</v>
      </c>
      <c r="K66" s="342"/>
      <c r="L66" s="131" t="str">
        <f>L37</f>
        <v>2023/2022</v>
      </c>
      <c r="N66" s="341" t="str">
        <f>B5</f>
        <v>jan-out</v>
      </c>
      <c r="O66" s="342"/>
      <c r="P66" s="131" t="str">
        <f>P37</f>
        <v>2023/2022</v>
      </c>
    </row>
    <row r="67" spans="1:16" ht="19.5" customHeight="1" thickBot="1" x14ac:dyDescent="0.3">
      <c r="A67" s="359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/>
    </row>
    <row r="68" spans="1:16" ht="20.100000000000001" customHeight="1" x14ac:dyDescent="0.25">
      <c r="A68" t="s">
        <v>165</v>
      </c>
      <c r="B68" s="19">
        <v>237506.13999999998</v>
      </c>
      <c r="C68" s="147">
        <v>274921.72000000003</v>
      </c>
      <c r="D68" s="247">
        <f t="shared" ref="D68:D69" si="47">B68/$B$96</f>
        <v>0.38766931999189036</v>
      </c>
      <c r="E68" s="215">
        <f t="shared" ref="E68:E69" si="48">C68/$C$96</f>
        <v>0.44042724507673248</v>
      </c>
      <c r="F68" s="52">
        <f t="shared" ref="F68:F69" si="49">(C68-B68)/B68</f>
        <v>0.15753521151074262</v>
      </c>
      <c r="H68" s="19">
        <v>25764.763000000006</v>
      </c>
      <c r="I68" s="147">
        <v>27432.435000000009</v>
      </c>
      <c r="J68" s="245">
        <f>H68/$H$96</f>
        <v>0.31898756365432795</v>
      </c>
      <c r="K68" s="246">
        <f>I68/$I$96</f>
        <v>0.34045928435506084</v>
      </c>
      <c r="L68" s="61">
        <f t="shared" ref="L68:L85" si="50">(I68-H68)/H68</f>
        <v>6.4726851941157071E-2</v>
      </c>
      <c r="N68" s="40">
        <f t="shared" ref="N68:N78" si="51">(H68/B68)*10</f>
        <v>1.0848040812755413</v>
      </c>
      <c r="O68" s="149">
        <f t="shared" ref="O68:O78" si="52">(I68/C68)*10</f>
        <v>0.99782712693635145</v>
      </c>
      <c r="P68" s="61">
        <f t="shared" si="8"/>
        <v>-8.0177569240816315E-2</v>
      </c>
    </row>
    <row r="69" spans="1:16" ht="20.100000000000001" customHeight="1" x14ac:dyDescent="0.25">
      <c r="A69" t="s">
        <v>161</v>
      </c>
      <c r="B69" s="19">
        <v>48301.43</v>
      </c>
      <c r="C69" s="140">
        <v>50830.759999999995</v>
      </c>
      <c r="D69" s="247">
        <f t="shared" si="47"/>
        <v>7.8839993453373017E-2</v>
      </c>
      <c r="E69" s="215">
        <f t="shared" si="48"/>
        <v>8.1431367415992328E-2</v>
      </c>
      <c r="F69" s="52">
        <f t="shared" si="49"/>
        <v>5.2365530378707101E-2</v>
      </c>
      <c r="H69" s="19">
        <v>7954.9620000000023</v>
      </c>
      <c r="I69" s="140">
        <v>9256.6410000000014</v>
      </c>
      <c r="J69" s="214">
        <f t="shared" ref="J69:J96" si="53">H69/$H$96</f>
        <v>9.8488542174549012E-2</v>
      </c>
      <c r="K69" s="215">
        <f t="shared" ref="K69:K96" si="54">I69/$I$96</f>
        <v>0.11488259683807558</v>
      </c>
      <c r="L69" s="52">
        <f t="shared" si="50"/>
        <v>0.16363107705605617</v>
      </c>
      <c r="N69" s="40">
        <f t="shared" si="51"/>
        <v>1.6469413017378578</v>
      </c>
      <c r="O69" s="143">
        <f t="shared" si="52"/>
        <v>1.8210707453518307</v>
      </c>
      <c r="P69" s="52">
        <f t="shared" si="8"/>
        <v>0.10572899193810424</v>
      </c>
    </row>
    <row r="70" spans="1:16" ht="20.100000000000001" customHeight="1" x14ac:dyDescent="0.25">
      <c r="A70" s="38" t="s">
        <v>159</v>
      </c>
      <c r="B70" s="19">
        <v>28564.460000000006</v>
      </c>
      <c r="C70" s="140">
        <v>24666.040000000005</v>
      </c>
      <c r="D70" s="247">
        <f t="shared" ref="D70:D95" si="55">B70/$B$96</f>
        <v>4.6624330571561463E-2</v>
      </c>
      <c r="E70" s="215">
        <f t="shared" ref="E70:E95" si="56">C70/$C$96</f>
        <v>3.9515233806017534E-2</v>
      </c>
      <c r="F70" s="52">
        <f t="shared" ref="F70:F87" si="57">(C70-B70)/B70</f>
        <v>-0.1364779869810247</v>
      </c>
      <c r="H70" s="19">
        <v>7978.5419999999995</v>
      </c>
      <c r="I70" s="140">
        <v>7042.9069999999974</v>
      </c>
      <c r="J70" s="214">
        <f t="shared" si="53"/>
        <v>9.878048069348544E-2</v>
      </c>
      <c r="K70" s="215">
        <f t="shared" si="54"/>
        <v>8.7408320734169126E-2</v>
      </c>
      <c r="L70" s="52">
        <f t="shared" si="50"/>
        <v>-0.1172689195594887</v>
      </c>
      <c r="N70" s="40">
        <f t="shared" si="51"/>
        <v>2.7931709543957761</v>
      </c>
      <c r="O70" s="143">
        <f t="shared" si="52"/>
        <v>2.8553051077513847</v>
      </c>
      <c r="P70" s="52">
        <f t="shared" si="8"/>
        <v>2.2245023441126804E-2</v>
      </c>
    </row>
    <row r="71" spans="1:16" ht="20.100000000000001" customHeight="1" x14ac:dyDescent="0.25">
      <c r="A71" s="38" t="s">
        <v>177</v>
      </c>
      <c r="B71" s="19">
        <v>83308.500000000015</v>
      </c>
      <c r="C71" s="140">
        <v>83670.329999999973</v>
      </c>
      <c r="D71" s="247">
        <f t="shared" si="55"/>
        <v>0.13598027210809963</v>
      </c>
      <c r="E71" s="215">
        <f t="shared" si="56"/>
        <v>0.13404067505674366</v>
      </c>
      <c r="F71" s="52">
        <f t="shared" si="57"/>
        <v>4.3432542897778505E-3</v>
      </c>
      <c r="H71" s="19">
        <v>5270.3899999999985</v>
      </c>
      <c r="I71" s="140">
        <v>5845.1489999999994</v>
      </c>
      <c r="J71" s="214">
        <f t="shared" si="53"/>
        <v>6.5251477982084777E-2</v>
      </c>
      <c r="K71" s="215">
        <f t="shared" si="54"/>
        <v>7.2543149942347396E-2</v>
      </c>
      <c r="L71" s="52">
        <f t="shared" si="50"/>
        <v>0.10905435840611437</v>
      </c>
      <c r="N71" s="40">
        <f t="shared" si="51"/>
        <v>0.63263532532694722</v>
      </c>
      <c r="O71" s="143">
        <f t="shared" si="52"/>
        <v>0.69859279866590707</v>
      </c>
      <c r="P71" s="52">
        <f t="shared" si="8"/>
        <v>0.10425828387763976</v>
      </c>
    </row>
    <row r="72" spans="1:16" ht="20.100000000000001" customHeight="1" x14ac:dyDescent="0.25">
      <c r="A72" s="38" t="s">
        <v>168</v>
      </c>
      <c r="B72" s="19">
        <v>28182.14000000001</v>
      </c>
      <c r="C72" s="140">
        <v>29655.75</v>
      </c>
      <c r="D72" s="247">
        <f t="shared" si="55"/>
        <v>4.6000288875547635E-2</v>
      </c>
      <c r="E72" s="215">
        <f t="shared" si="56"/>
        <v>4.7508797315775224E-2</v>
      </c>
      <c r="F72" s="52">
        <f t="shared" si="57"/>
        <v>5.2288789992526799E-2</v>
      </c>
      <c r="H72" s="19">
        <v>5520.3220000000019</v>
      </c>
      <c r="I72" s="140">
        <v>5729.9840000000013</v>
      </c>
      <c r="J72" s="214">
        <f t="shared" si="53"/>
        <v>6.8345828190516919E-2</v>
      </c>
      <c r="K72" s="215">
        <f t="shared" si="54"/>
        <v>7.1113856717639132E-2</v>
      </c>
      <c r="L72" s="52">
        <f t="shared" si="50"/>
        <v>3.7980030875010423E-2</v>
      </c>
      <c r="N72" s="40">
        <f t="shared" si="51"/>
        <v>1.9588015672337162</v>
      </c>
      <c r="O72" s="143">
        <f t="shared" si="52"/>
        <v>1.932166274668488</v>
      </c>
      <c r="P72" s="52">
        <f t="shared" ref="P72:P78" si="58">(O72-N72)/N72</f>
        <v>-1.3597749261985462E-2</v>
      </c>
    </row>
    <row r="73" spans="1:16" ht="20.100000000000001" customHeight="1" x14ac:dyDescent="0.25">
      <c r="A73" s="38" t="s">
        <v>160</v>
      </c>
      <c r="B73" s="19">
        <v>36435.099999999984</v>
      </c>
      <c r="C73" s="140">
        <v>28045.59</v>
      </c>
      <c r="D73" s="247">
        <f t="shared" si="55"/>
        <v>5.9471180159117232E-2</v>
      </c>
      <c r="E73" s="215">
        <f t="shared" si="56"/>
        <v>4.4929305477397555E-2</v>
      </c>
      <c r="F73" s="52">
        <f t="shared" si="57"/>
        <v>-0.2302590084835773</v>
      </c>
      <c r="H73" s="19">
        <v>6526.38</v>
      </c>
      <c r="I73" s="140">
        <v>5674.1929999999993</v>
      </c>
      <c r="J73" s="214">
        <f t="shared" si="53"/>
        <v>8.0801599288234563E-2</v>
      </c>
      <c r="K73" s="215">
        <f t="shared" si="54"/>
        <v>7.042144410703953E-2</v>
      </c>
      <c r="L73" s="52">
        <f t="shared" si="50"/>
        <v>-0.13057575562563026</v>
      </c>
      <c r="N73" s="40">
        <f t="shared" si="51"/>
        <v>1.7912342768374458</v>
      </c>
      <c r="O73" s="143">
        <f t="shared" si="52"/>
        <v>2.0232032914978788</v>
      </c>
      <c r="P73" s="52">
        <f t="shared" si="58"/>
        <v>0.12950233124725097</v>
      </c>
    </row>
    <row r="74" spans="1:16" ht="20.100000000000001" customHeight="1" x14ac:dyDescent="0.25">
      <c r="A74" s="38" t="s">
        <v>162</v>
      </c>
      <c r="B74" s="19">
        <v>9597.34</v>
      </c>
      <c r="C74" s="140">
        <v>12315.170000000002</v>
      </c>
      <c r="D74" s="247">
        <f t="shared" si="55"/>
        <v>1.5665255102587955E-2</v>
      </c>
      <c r="E74" s="215">
        <f t="shared" si="56"/>
        <v>1.9729021030974285E-2</v>
      </c>
      <c r="F74" s="52">
        <f t="shared" si="57"/>
        <v>0.28318575772036853</v>
      </c>
      <c r="H74" s="19">
        <v>2237.9799999999996</v>
      </c>
      <c r="I74" s="140">
        <v>2600.1950000000002</v>
      </c>
      <c r="J74" s="214">
        <f t="shared" si="53"/>
        <v>2.7707912069950439E-2</v>
      </c>
      <c r="K74" s="215">
        <f t="shared" si="54"/>
        <v>3.2270577835456719E-2</v>
      </c>
      <c r="L74" s="52">
        <f t="shared" si="50"/>
        <v>0.16184907818657926</v>
      </c>
      <c r="N74" s="40">
        <f t="shared" si="51"/>
        <v>2.3318752904450606</v>
      </c>
      <c r="O74" s="143">
        <f t="shared" si="52"/>
        <v>2.1113756448347849</v>
      </c>
      <c r="P74" s="52">
        <f t="shared" si="58"/>
        <v>-9.4558935683130479E-2</v>
      </c>
    </row>
    <row r="75" spans="1:16" ht="20.100000000000001" customHeight="1" x14ac:dyDescent="0.25">
      <c r="A75" s="38" t="s">
        <v>197</v>
      </c>
      <c r="B75" s="19">
        <v>24377.879999999997</v>
      </c>
      <c r="C75" s="140">
        <v>16779.890000000003</v>
      </c>
      <c r="D75" s="247">
        <f t="shared" si="55"/>
        <v>3.9790786724267023E-2</v>
      </c>
      <c r="E75" s="215">
        <f t="shared" si="56"/>
        <v>2.6881545500990658E-2</v>
      </c>
      <c r="F75" s="52">
        <f t="shared" si="57"/>
        <v>-0.31167558458733879</v>
      </c>
      <c r="H75" s="19">
        <v>2210.2070000000003</v>
      </c>
      <c r="I75" s="140">
        <v>1633.9650000000004</v>
      </c>
      <c r="J75" s="214">
        <f t="shared" si="53"/>
        <v>2.7364060989101321E-2</v>
      </c>
      <c r="K75" s="215">
        <f t="shared" si="54"/>
        <v>2.0278861667264204E-2</v>
      </c>
      <c r="L75" s="52">
        <f t="shared" si="50"/>
        <v>-0.26071856617954781</v>
      </c>
      <c r="N75" s="40">
        <f t="shared" si="51"/>
        <v>0.90664446621281281</v>
      </c>
      <c r="O75" s="143">
        <f t="shared" si="52"/>
        <v>0.97376383277840328</v>
      </c>
      <c r="P75" s="52">
        <f t="shared" si="58"/>
        <v>7.4030525820069179E-2</v>
      </c>
    </row>
    <row r="76" spans="1:16" ht="20.100000000000001" customHeight="1" x14ac:dyDescent="0.25">
      <c r="A76" s="38" t="s">
        <v>194</v>
      </c>
      <c r="B76" s="19">
        <v>9190.0399999999972</v>
      </c>
      <c r="C76" s="140">
        <v>8124.5600000000013</v>
      </c>
      <c r="D76" s="247">
        <f t="shared" si="55"/>
        <v>1.5000439809675116E-2</v>
      </c>
      <c r="E76" s="215">
        <f t="shared" si="56"/>
        <v>1.3015623422771464E-2</v>
      </c>
      <c r="F76" s="52">
        <f t="shared" si="57"/>
        <v>-0.11593855957101343</v>
      </c>
      <c r="H76" s="19">
        <v>1745.2710000000002</v>
      </c>
      <c r="I76" s="140">
        <v>1549.4689999999998</v>
      </c>
      <c r="J76" s="214">
        <f t="shared" si="53"/>
        <v>2.1607796051007825E-2</v>
      </c>
      <c r="K76" s="215">
        <f t="shared" si="54"/>
        <v>1.9230196184565881E-2</v>
      </c>
      <c r="L76" s="52">
        <f t="shared" si="50"/>
        <v>-0.11219002664915668</v>
      </c>
      <c r="N76" s="40">
        <f t="shared" si="51"/>
        <v>1.8990896666391013</v>
      </c>
      <c r="O76" s="143">
        <f t="shared" si="52"/>
        <v>1.9071420483078463</v>
      </c>
      <c r="P76" s="52">
        <f t="shared" si="58"/>
        <v>4.2401271568159489E-3</v>
      </c>
    </row>
    <row r="77" spans="1:16" ht="20.100000000000001" customHeight="1" x14ac:dyDescent="0.25">
      <c r="A77" s="38" t="s">
        <v>172</v>
      </c>
      <c r="B77" s="19">
        <v>5777.5800000000017</v>
      </c>
      <c r="C77" s="140">
        <v>5854.96</v>
      </c>
      <c r="D77" s="247">
        <f t="shared" si="55"/>
        <v>9.4304530813340108E-3</v>
      </c>
      <c r="E77" s="215">
        <f t="shared" si="56"/>
        <v>9.3797023488521227E-3</v>
      </c>
      <c r="F77" s="52">
        <f t="shared" si="57"/>
        <v>1.3393150765545135E-2</v>
      </c>
      <c r="H77" s="19">
        <v>1278.2090000000001</v>
      </c>
      <c r="I77" s="140">
        <v>1513.7220000000002</v>
      </c>
      <c r="J77" s="214">
        <f t="shared" si="53"/>
        <v>1.5825209599290114E-2</v>
      </c>
      <c r="K77" s="215">
        <f t="shared" si="54"/>
        <v>1.8786546248355688E-2</v>
      </c>
      <c r="L77" s="52">
        <f t="shared" si="50"/>
        <v>0.18425234057967058</v>
      </c>
      <c r="N77" s="40">
        <f t="shared" si="51"/>
        <v>2.2123605384953557</v>
      </c>
      <c r="O77" s="143">
        <f t="shared" si="52"/>
        <v>2.585366936751063</v>
      </c>
      <c r="P77" s="52">
        <f t="shared" si="58"/>
        <v>0.16860108999656626</v>
      </c>
    </row>
    <row r="78" spans="1:16" ht="20.100000000000001" customHeight="1" x14ac:dyDescent="0.25">
      <c r="A78" s="38" t="s">
        <v>200</v>
      </c>
      <c r="B78" s="19">
        <v>34007.539999999994</v>
      </c>
      <c r="C78" s="140">
        <v>33292.750000000007</v>
      </c>
      <c r="D78" s="247">
        <f t="shared" si="55"/>
        <v>5.5508796136373613E-2</v>
      </c>
      <c r="E78" s="215">
        <f t="shared" si="56"/>
        <v>5.3335306368403293E-2</v>
      </c>
      <c r="F78" s="52">
        <f t="shared" si="57"/>
        <v>-2.10185741162103E-2</v>
      </c>
      <c r="H78" s="19">
        <v>1073.6469999999999</v>
      </c>
      <c r="I78" s="140">
        <v>1123.6650000000004</v>
      </c>
      <c r="J78" s="214">
        <f t="shared" si="53"/>
        <v>1.3292574853290058E-2</v>
      </c>
      <c r="K78" s="215">
        <f t="shared" si="54"/>
        <v>1.3945615172507633E-2</v>
      </c>
      <c r="L78" s="52">
        <f t="shared" si="50"/>
        <v>4.6587006716360672E-2</v>
      </c>
      <c r="N78" s="40">
        <f t="shared" si="51"/>
        <v>0.31570851640547953</v>
      </c>
      <c r="O78" s="143">
        <f t="shared" si="52"/>
        <v>0.33751041893505351</v>
      </c>
      <c r="P78" s="52">
        <f t="shared" si="58"/>
        <v>6.9057061804353587E-2</v>
      </c>
    </row>
    <row r="79" spans="1:16" ht="20.100000000000001" customHeight="1" x14ac:dyDescent="0.25">
      <c r="A79" s="38" t="s">
        <v>179</v>
      </c>
      <c r="B79" s="19">
        <v>8822.09</v>
      </c>
      <c r="C79" s="140">
        <v>4370.2499999999991</v>
      </c>
      <c r="D79" s="247">
        <f t="shared" si="55"/>
        <v>1.4399853541501102E-2</v>
      </c>
      <c r="E79" s="215">
        <f t="shared" si="56"/>
        <v>7.0011826195347151E-3</v>
      </c>
      <c r="F79" s="52">
        <f t="shared" si="57"/>
        <v>-0.50462418769248563</v>
      </c>
      <c r="H79" s="19">
        <v>1350.979</v>
      </c>
      <c r="I79" s="140">
        <v>864.42199999999991</v>
      </c>
      <c r="J79" s="214">
        <f t="shared" si="53"/>
        <v>1.6726158115957061E-2</v>
      </c>
      <c r="K79" s="215">
        <f t="shared" si="54"/>
        <v>1.0728194398374415E-2</v>
      </c>
      <c r="L79" s="52">
        <f t="shared" si="50"/>
        <v>-0.36015141612119811</v>
      </c>
      <c r="N79" s="40">
        <f t="shared" ref="N79:N83" si="59">(H79/B79)*10</f>
        <v>1.5313593490884814</v>
      </c>
      <c r="O79" s="143">
        <f t="shared" ref="O79:O83" si="60">(I79/C79)*10</f>
        <v>1.9779692237286197</v>
      </c>
      <c r="P79" s="52">
        <f t="shared" ref="P79:P83" si="61">(O79-N79)/N79</f>
        <v>0.29164276491078084</v>
      </c>
    </row>
    <row r="80" spans="1:16" ht="20.100000000000001" customHeight="1" x14ac:dyDescent="0.25">
      <c r="A80" s="38" t="s">
        <v>196</v>
      </c>
      <c r="B80" s="19">
        <v>5270.9699999999993</v>
      </c>
      <c r="C80" s="140">
        <v>2755.33</v>
      </c>
      <c r="D80" s="247">
        <f t="shared" si="55"/>
        <v>8.6035390731273483E-3</v>
      </c>
      <c r="E80" s="215">
        <f t="shared" si="56"/>
        <v>4.4140652152811835E-3</v>
      </c>
      <c r="F80" s="52">
        <f t="shared" si="57"/>
        <v>-0.47726319823485996</v>
      </c>
      <c r="H80" s="19">
        <v>1367.7879999999998</v>
      </c>
      <c r="I80" s="140">
        <v>698.92600000000016</v>
      </c>
      <c r="J80" s="214">
        <f t="shared" si="53"/>
        <v>1.6934266452038611E-2</v>
      </c>
      <c r="K80" s="215">
        <f t="shared" si="54"/>
        <v>8.6742516942861694E-3</v>
      </c>
      <c r="L80" s="52">
        <f t="shared" si="50"/>
        <v>-0.48900999277665819</v>
      </c>
      <c r="N80" s="40">
        <f t="shared" si="59"/>
        <v>2.5949455223611597</v>
      </c>
      <c r="O80" s="143">
        <f t="shared" si="60"/>
        <v>2.5366326356552578</v>
      </c>
      <c r="P80" s="52">
        <f t="shared" si="61"/>
        <v>-2.2471719041270138E-2</v>
      </c>
    </row>
    <row r="81" spans="1:16" ht="20.100000000000001" customHeight="1" x14ac:dyDescent="0.25">
      <c r="A81" s="38" t="s">
        <v>178</v>
      </c>
      <c r="B81" s="19">
        <v>2586.650000000001</v>
      </c>
      <c r="C81" s="140">
        <v>2289.04</v>
      </c>
      <c r="D81" s="247">
        <f t="shared" si="55"/>
        <v>4.2220586236508401E-3</v>
      </c>
      <c r="E81" s="215">
        <f t="shared" si="56"/>
        <v>3.6670641412779011E-3</v>
      </c>
      <c r="F81" s="52">
        <f t="shared" si="57"/>
        <v>-0.11505615371233098</v>
      </c>
      <c r="H81" s="19">
        <v>1130.6420000000003</v>
      </c>
      <c r="I81" s="140">
        <v>677.32899999999984</v>
      </c>
      <c r="J81" s="214">
        <f t="shared" si="53"/>
        <v>1.3998216748403881E-2</v>
      </c>
      <c r="K81" s="215">
        <f t="shared" si="54"/>
        <v>8.4062150010718647E-3</v>
      </c>
      <c r="L81" s="52">
        <f t="shared" si="50"/>
        <v>-0.40093415953060324</v>
      </c>
      <c r="N81" s="40">
        <f t="shared" si="59"/>
        <v>4.3710668238841741</v>
      </c>
      <c r="O81" s="143">
        <f t="shared" si="60"/>
        <v>2.9590090168804384</v>
      </c>
      <c r="P81" s="52">
        <f t="shared" si="61"/>
        <v>-0.32304649274361058</v>
      </c>
    </row>
    <row r="82" spans="1:16" ht="20.100000000000001" customHeight="1" x14ac:dyDescent="0.25">
      <c r="A82" s="38" t="s">
        <v>205</v>
      </c>
      <c r="B82" s="19">
        <v>2331.04</v>
      </c>
      <c r="C82" s="140">
        <v>2311.5300000000002</v>
      </c>
      <c r="D82" s="247">
        <f t="shared" si="55"/>
        <v>3.8048392840450197E-3</v>
      </c>
      <c r="E82" s="215">
        <f t="shared" si="56"/>
        <v>3.7030933380317113E-3</v>
      </c>
      <c r="F82" s="52">
        <f t="shared" si="57"/>
        <v>-8.369654746379197E-3</v>
      </c>
      <c r="H82" s="19">
        <v>542.02100000000007</v>
      </c>
      <c r="I82" s="140">
        <v>567.15899999999999</v>
      </c>
      <c r="J82" s="214">
        <f t="shared" si="53"/>
        <v>6.7106364704182398E-3</v>
      </c>
      <c r="K82" s="215">
        <f t="shared" si="54"/>
        <v>7.0389138716826227E-3</v>
      </c>
      <c r="L82" s="52">
        <f t="shared" si="50"/>
        <v>4.6378276856431609E-2</v>
      </c>
      <c r="N82" s="40">
        <f t="shared" si="59"/>
        <v>2.32523251424257</v>
      </c>
      <c r="O82" s="143">
        <f t="shared" si="60"/>
        <v>2.453608648817017</v>
      </c>
      <c r="P82" s="52">
        <f t="shared" si="61"/>
        <v>5.5210020412201521E-2</v>
      </c>
    </row>
    <row r="83" spans="1:16" ht="20.100000000000001" customHeight="1" x14ac:dyDescent="0.25">
      <c r="A83" s="38" t="s">
        <v>193</v>
      </c>
      <c r="B83" s="19">
        <v>4589.5499999999993</v>
      </c>
      <c r="C83" s="140">
        <v>4464.91</v>
      </c>
      <c r="D83" s="247">
        <f t="shared" si="55"/>
        <v>7.4912914991114767E-3</v>
      </c>
      <c r="E83" s="215">
        <f t="shared" si="56"/>
        <v>7.1528288518475491E-3</v>
      </c>
      <c r="F83" s="52">
        <f t="shared" si="57"/>
        <v>-2.7157346580819346E-2</v>
      </c>
      <c r="H83" s="19">
        <v>563.6049999999999</v>
      </c>
      <c r="I83" s="140">
        <v>558.2149999999998</v>
      </c>
      <c r="J83" s="214">
        <f t="shared" si="53"/>
        <v>6.9778629756228469E-3</v>
      </c>
      <c r="K83" s="215">
        <f t="shared" si="54"/>
        <v>6.9279114091133414E-3</v>
      </c>
      <c r="L83" s="52">
        <f t="shared" si="50"/>
        <v>-9.5634353847111019E-3</v>
      </c>
      <c r="N83" s="40">
        <f t="shared" si="59"/>
        <v>1.2280179974071532</v>
      </c>
      <c r="O83" s="143">
        <f t="shared" si="60"/>
        <v>1.2502267682887223</v>
      </c>
      <c r="P83" s="52">
        <f t="shared" si="61"/>
        <v>1.8085053255294956E-2</v>
      </c>
    </row>
    <row r="84" spans="1:16" ht="20.100000000000001" customHeight="1" x14ac:dyDescent="0.25">
      <c r="A84" s="38" t="s">
        <v>218</v>
      </c>
      <c r="B84" s="19">
        <v>1918.7599999999998</v>
      </c>
      <c r="C84" s="140">
        <v>3700.78</v>
      </c>
      <c r="D84" s="247">
        <f t="shared" si="55"/>
        <v>3.131895387747195E-3</v>
      </c>
      <c r="E84" s="215">
        <f t="shared" si="56"/>
        <v>5.9286852273260551E-3</v>
      </c>
      <c r="F84" s="52">
        <f t="shared" si="57"/>
        <v>0.92873522483270476</v>
      </c>
      <c r="H84" s="19">
        <v>260.51100000000002</v>
      </c>
      <c r="I84" s="140">
        <v>520.48800000000006</v>
      </c>
      <c r="J84" s="214">
        <f t="shared" si="53"/>
        <v>3.225326357364615E-3</v>
      </c>
      <c r="K84" s="215">
        <f t="shared" si="54"/>
        <v>6.4596880297136169E-3</v>
      </c>
      <c r="L84" s="52">
        <f t="shared" si="50"/>
        <v>0.99795018252588186</v>
      </c>
      <c r="N84" s="40">
        <f t="shared" ref="N84" si="62">(H84/B84)*10</f>
        <v>1.3577049761304179</v>
      </c>
      <c r="O84" s="143">
        <f t="shared" ref="O84" si="63">(I84/C84)*10</f>
        <v>1.4064278341322642</v>
      </c>
      <c r="P84" s="52">
        <f t="shared" ref="P84" si="64">(O84-N84)/N84</f>
        <v>3.5886189458265778E-2</v>
      </c>
    </row>
    <row r="85" spans="1:16" ht="20.100000000000001" customHeight="1" x14ac:dyDescent="0.25">
      <c r="A85" s="38" t="s">
        <v>174</v>
      </c>
      <c r="B85" s="19">
        <v>3644.86</v>
      </c>
      <c r="C85" s="140">
        <v>2595.62</v>
      </c>
      <c r="D85" s="247">
        <f t="shared" si="55"/>
        <v>5.9493215529739223E-3</v>
      </c>
      <c r="E85" s="215">
        <f t="shared" si="56"/>
        <v>4.1582082560303645E-3</v>
      </c>
      <c r="F85" s="52">
        <f t="shared" si="57"/>
        <v>-0.28786839549392851</v>
      </c>
      <c r="H85" s="19">
        <v>450.57200000000012</v>
      </c>
      <c r="I85" s="140">
        <v>454.584</v>
      </c>
      <c r="J85" s="214">
        <f t="shared" si="53"/>
        <v>5.5784275807566272E-3</v>
      </c>
      <c r="K85" s="215">
        <f t="shared" si="54"/>
        <v>5.6417646963990223E-3</v>
      </c>
      <c r="L85" s="52">
        <f t="shared" si="50"/>
        <v>8.9042372806119457E-3</v>
      </c>
      <c r="N85" s="40">
        <f t="shared" ref="N85" si="65">(H85/B85)*10</f>
        <v>1.2361846545546333</v>
      </c>
      <c r="O85" s="143">
        <f t="shared" ref="O85" si="66">(I85/C85)*10</f>
        <v>1.7513503517464035</v>
      </c>
      <c r="P85" s="52">
        <f t="shared" ref="P85" si="67">(O85-N85)/N85</f>
        <v>0.41673846645295204</v>
      </c>
    </row>
    <row r="86" spans="1:16" ht="20.100000000000001" customHeight="1" x14ac:dyDescent="0.25">
      <c r="A86" s="38" t="s">
        <v>210</v>
      </c>
      <c r="B86" s="19">
        <v>455.3599999999999</v>
      </c>
      <c r="C86" s="140">
        <v>1096.0999999999999</v>
      </c>
      <c r="D86" s="247">
        <f t="shared" si="55"/>
        <v>7.4326121232700412E-4</v>
      </c>
      <c r="E86" s="215">
        <f t="shared" si="56"/>
        <v>1.7559627639773473E-3</v>
      </c>
      <c r="F86" s="52">
        <f t="shared" si="57"/>
        <v>1.4071064652143361</v>
      </c>
      <c r="H86" s="19">
        <v>175.37800000000004</v>
      </c>
      <c r="I86" s="140">
        <v>451.02199999999993</v>
      </c>
      <c r="J86" s="214">
        <f t="shared" si="53"/>
        <v>2.1713144009346689E-3</v>
      </c>
      <c r="K86" s="215">
        <f t="shared" si="54"/>
        <v>5.5975573203176521E-3</v>
      </c>
      <c r="L86" s="52">
        <f t="shared" ref="L86:L88" si="68">(I86-H86)/H86</f>
        <v>1.571713669901583</v>
      </c>
      <c r="N86" s="40">
        <f t="shared" ref="N86" si="69">(H86/B86)*10</f>
        <v>3.8514142656359822</v>
      </c>
      <c r="O86" s="143">
        <f t="shared" ref="O86" si="70">(I86/C86)*10</f>
        <v>4.1147887966426415</v>
      </c>
      <c r="P86" s="52">
        <f t="shared" ref="P86" si="71">(O86-N86)/N86</f>
        <v>6.8383848851733015E-2</v>
      </c>
    </row>
    <row r="87" spans="1:16" ht="20.100000000000001" customHeight="1" x14ac:dyDescent="0.25">
      <c r="A87" s="38" t="s">
        <v>192</v>
      </c>
      <c r="B87" s="19">
        <v>1637.2199999999998</v>
      </c>
      <c r="C87" s="140">
        <v>2410.94</v>
      </c>
      <c r="D87" s="247">
        <f t="shared" si="55"/>
        <v>2.672351814050461E-3</v>
      </c>
      <c r="E87" s="215">
        <f t="shared" si="56"/>
        <v>3.8623491161240272E-3</v>
      </c>
      <c r="F87" s="52">
        <f t="shared" si="57"/>
        <v>0.47258157119996114</v>
      </c>
      <c r="H87" s="19">
        <v>318.59899999999993</v>
      </c>
      <c r="I87" s="140">
        <v>442.10600000000011</v>
      </c>
      <c r="J87" s="214">
        <f t="shared" si="53"/>
        <v>3.9445004323426219E-3</v>
      </c>
      <c r="K87" s="215">
        <f t="shared" si="54"/>
        <v>5.4869023609853997E-3</v>
      </c>
      <c r="L87" s="52">
        <f t="shared" si="68"/>
        <v>0.38765658398174568</v>
      </c>
      <c r="N87" s="40">
        <f t="shared" ref="N87:N88" si="72">(H87/B87)*10</f>
        <v>1.9459754950464812</v>
      </c>
      <c r="O87" s="143">
        <f t="shared" ref="O87:O88" si="73">(I87/C87)*10</f>
        <v>1.8337494918994255</v>
      </c>
      <c r="P87" s="52">
        <f t="shared" ref="P87:P88" si="74">(O87-N87)/N87</f>
        <v>-5.7670820332902009E-2</v>
      </c>
    </row>
    <row r="88" spans="1:16" ht="20.100000000000001" customHeight="1" x14ac:dyDescent="0.25">
      <c r="A88" s="38" t="s">
        <v>173</v>
      </c>
      <c r="B88" s="19">
        <v>192.54999999999995</v>
      </c>
      <c r="C88" s="140">
        <v>226.99999999999994</v>
      </c>
      <c r="D88" s="247">
        <f t="shared" si="55"/>
        <v>3.1428967505614161E-4</v>
      </c>
      <c r="E88" s="215">
        <f t="shared" si="56"/>
        <v>3.636561877774453E-4</v>
      </c>
      <c r="F88" s="52">
        <f>(C88-B88)/B88</f>
        <v>0.17891456764476757</v>
      </c>
      <c r="H88" s="19">
        <v>283.858</v>
      </c>
      <c r="I88" s="140">
        <v>341.39699999999993</v>
      </c>
      <c r="J88" s="214">
        <f t="shared" si="53"/>
        <v>3.5143801572632438E-3</v>
      </c>
      <c r="K88" s="215">
        <f t="shared" si="54"/>
        <v>4.2370200932204758E-3</v>
      </c>
      <c r="L88" s="52">
        <f t="shared" si="68"/>
        <v>0.20270346440826023</v>
      </c>
      <c r="N88" s="40">
        <f t="shared" si="72"/>
        <v>14.742041028304341</v>
      </c>
      <c r="O88" s="143">
        <f t="shared" si="73"/>
        <v>15.039515418502203</v>
      </c>
      <c r="P88" s="52">
        <f t="shared" si="74"/>
        <v>2.017864348815198E-2</v>
      </c>
    </row>
    <row r="89" spans="1:16" ht="20.100000000000001" customHeight="1" x14ac:dyDescent="0.25">
      <c r="A89" s="38" t="s">
        <v>209</v>
      </c>
      <c r="B89" s="19">
        <v>1624.4099999999999</v>
      </c>
      <c r="C89" s="140">
        <v>1210.3500000000001</v>
      </c>
      <c r="D89" s="247">
        <f t="shared" si="55"/>
        <v>2.6514426957047368E-3</v>
      </c>
      <c r="E89" s="215">
        <f t="shared" si="56"/>
        <v>1.9389923650944101E-3</v>
      </c>
      <c r="F89" s="52">
        <f t="shared" ref="F89:F94" si="75">(C89-B89)/B89</f>
        <v>-0.25489870168245687</v>
      </c>
      <c r="H89" s="19">
        <v>377.31600000000009</v>
      </c>
      <c r="I89" s="140">
        <v>335.495</v>
      </c>
      <c r="J89" s="214">
        <f t="shared" si="53"/>
        <v>4.6714620106459506E-3</v>
      </c>
      <c r="K89" s="215">
        <f t="shared" si="54"/>
        <v>4.1637713751878419E-3</v>
      </c>
      <c r="L89" s="52">
        <f t="shared" ref="L89:L94" si="76">(I89-H89)/H89</f>
        <v>-0.11083813037348025</v>
      </c>
      <c r="N89" s="40">
        <f t="shared" ref="N89:N94" si="77">(H89/B89)*10</f>
        <v>2.3227879660923052</v>
      </c>
      <c r="O89" s="143">
        <f t="shared" ref="O89:O94" si="78">(I89/C89)*10</f>
        <v>2.7718841657371835</v>
      </c>
      <c r="P89" s="52">
        <f t="shared" ref="P89:P94" si="79">(O89-N89)/N89</f>
        <v>0.19334360527121472</v>
      </c>
    </row>
    <row r="90" spans="1:16" ht="20.100000000000001" customHeight="1" x14ac:dyDescent="0.25">
      <c r="A90" s="38" t="s">
        <v>219</v>
      </c>
      <c r="B90" s="19">
        <v>931.17000000000007</v>
      </c>
      <c r="C90" s="140">
        <v>945.11</v>
      </c>
      <c r="D90" s="247">
        <f t="shared" si="55"/>
        <v>1.5199019305220851E-3</v>
      </c>
      <c r="E90" s="215">
        <f t="shared" si="56"/>
        <v>1.5140753287680238E-3</v>
      </c>
      <c r="F90" s="52">
        <f t="shared" si="75"/>
        <v>1.4970413565729071E-2</v>
      </c>
      <c r="H90" s="19">
        <v>260.18200000000002</v>
      </c>
      <c r="I90" s="140">
        <v>278.61500000000001</v>
      </c>
      <c r="J90" s="214">
        <f t="shared" si="53"/>
        <v>3.2212530845601157E-3</v>
      </c>
      <c r="K90" s="215">
        <f t="shared" si="54"/>
        <v>3.4578433708340236E-3</v>
      </c>
      <c r="L90" s="52">
        <f t="shared" si="76"/>
        <v>7.0846561253276513E-2</v>
      </c>
      <c r="N90" s="40">
        <f t="shared" si="77"/>
        <v>2.7941407047048337</v>
      </c>
      <c r="O90" s="143">
        <f t="shared" si="78"/>
        <v>2.9479637290897354</v>
      </c>
      <c r="P90" s="52">
        <f t="shared" si="79"/>
        <v>5.5051996531846524E-2</v>
      </c>
    </row>
    <row r="91" spans="1:16" ht="20.100000000000001" customHeight="1" x14ac:dyDescent="0.25">
      <c r="A91" s="38" t="s">
        <v>199</v>
      </c>
      <c r="B91" s="19">
        <v>438.40999999999991</v>
      </c>
      <c r="C91" s="140">
        <v>727.06999999999994</v>
      </c>
      <c r="D91" s="247">
        <f t="shared" si="55"/>
        <v>7.1559458032387983E-4</v>
      </c>
      <c r="E91" s="215">
        <f t="shared" si="56"/>
        <v>1.1647731473451418E-3</v>
      </c>
      <c r="F91" s="52">
        <f t="shared" si="75"/>
        <v>0.65842476220889146</v>
      </c>
      <c r="H91" s="19">
        <v>174.10699999999997</v>
      </c>
      <c r="I91" s="140">
        <v>276.31799999999998</v>
      </c>
      <c r="J91" s="214">
        <f t="shared" si="53"/>
        <v>2.1555784442947932E-3</v>
      </c>
      <c r="K91" s="215">
        <f t="shared" si="54"/>
        <v>3.4293356945681876E-3</v>
      </c>
      <c r="L91" s="52">
        <f t="shared" si="76"/>
        <v>0.58705853297110411</v>
      </c>
      <c r="N91" s="40">
        <f t="shared" si="77"/>
        <v>3.9713282087543629</v>
      </c>
      <c r="O91" s="143">
        <f t="shared" si="78"/>
        <v>3.8004318703838695</v>
      </c>
      <c r="P91" s="52">
        <f t="shared" si="79"/>
        <v>-4.3032539590601167E-2</v>
      </c>
    </row>
    <row r="92" spans="1:16" ht="20.100000000000001" customHeight="1" x14ac:dyDescent="0.25">
      <c r="A92" s="38" t="s">
        <v>220</v>
      </c>
      <c r="B92" s="19">
        <v>1470.2</v>
      </c>
      <c r="C92" s="140">
        <v>1436.7399999999998</v>
      </c>
      <c r="D92" s="247">
        <f t="shared" si="55"/>
        <v>2.3997334732149549E-3</v>
      </c>
      <c r="E92" s="215">
        <f t="shared" si="56"/>
        <v>2.3016713269928052E-3</v>
      </c>
      <c r="F92" s="52">
        <f t="shared" si="75"/>
        <v>-2.2758808325398085E-2</v>
      </c>
      <c r="H92" s="19">
        <v>240.62099999999998</v>
      </c>
      <c r="I92" s="140">
        <v>265.87099999999998</v>
      </c>
      <c r="J92" s="214">
        <f t="shared" si="53"/>
        <v>2.9790728738342369E-3</v>
      </c>
      <c r="K92" s="215">
        <f t="shared" si="54"/>
        <v>3.2996797546686737E-3</v>
      </c>
      <c r="L92" s="52">
        <f t="shared" si="76"/>
        <v>0.10493680933916824</v>
      </c>
      <c r="N92" s="40">
        <f t="shared" si="77"/>
        <v>1.636654876887498</v>
      </c>
      <c r="O92" s="143">
        <f t="shared" si="78"/>
        <v>1.8505157509361472</v>
      </c>
      <c r="P92" s="52">
        <f t="shared" si="79"/>
        <v>0.13066949976366321</v>
      </c>
    </row>
    <row r="93" spans="1:16" ht="20.100000000000001" customHeight="1" x14ac:dyDescent="0.25">
      <c r="A93" s="38" t="s">
        <v>221</v>
      </c>
      <c r="B93" s="19">
        <v>1188.5999999999999</v>
      </c>
      <c r="C93" s="140">
        <v>1345.83</v>
      </c>
      <c r="D93" s="247">
        <f t="shared" si="55"/>
        <v>1.9400919645376786E-3</v>
      </c>
      <c r="E93" s="215">
        <f t="shared" si="56"/>
        <v>2.1560326308216709E-3</v>
      </c>
      <c r="F93" s="52">
        <f t="shared" si="75"/>
        <v>0.13228167592125192</v>
      </c>
      <c r="H93" s="19">
        <v>195.08200000000002</v>
      </c>
      <c r="I93" s="140">
        <v>254.45099999999999</v>
      </c>
      <c r="J93" s="214">
        <f t="shared" si="53"/>
        <v>2.4152650615421379E-3</v>
      </c>
      <c r="K93" s="215">
        <f t="shared" si="54"/>
        <v>3.1579480772825873E-3</v>
      </c>
      <c r="L93" s="52">
        <f t="shared" si="76"/>
        <v>0.30432843624732148</v>
      </c>
      <c r="N93" s="40">
        <f t="shared" si="77"/>
        <v>1.6412754501093727</v>
      </c>
      <c r="O93" s="143">
        <f t="shared" si="78"/>
        <v>1.890662267894162</v>
      </c>
      <c r="P93" s="52">
        <f t="shared" si="79"/>
        <v>0.15194696159512439</v>
      </c>
    </row>
    <row r="94" spans="1:16" ht="20.100000000000001" customHeight="1" x14ac:dyDescent="0.25">
      <c r="A94" s="38" t="s">
        <v>222</v>
      </c>
      <c r="B94" s="19">
        <v>5401.64</v>
      </c>
      <c r="C94" s="140">
        <v>5183.54</v>
      </c>
      <c r="D94" s="247">
        <f t="shared" si="55"/>
        <v>8.8168251382511418E-3</v>
      </c>
      <c r="E94" s="215">
        <f t="shared" si="56"/>
        <v>8.3040810378497767E-3</v>
      </c>
      <c r="F94" s="52">
        <f t="shared" si="75"/>
        <v>-4.037662635792099E-2</v>
      </c>
      <c r="H94" s="19">
        <v>248.607</v>
      </c>
      <c r="I94" s="140">
        <v>247.66199999999998</v>
      </c>
      <c r="J94" s="214">
        <f t="shared" si="53"/>
        <v>3.0779456902984702E-3</v>
      </c>
      <c r="K94" s="215">
        <f t="shared" si="54"/>
        <v>3.0736909531342382E-3</v>
      </c>
      <c r="L94" s="52">
        <f t="shared" si="76"/>
        <v>-3.8011801759404266E-3</v>
      </c>
      <c r="N94" s="40">
        <f t="shared" si="77"/>
        <v>0.46024355566087333</v>
      </c>
      <c r="O94" s="143">
        <f t="shared" si="78"/>
        <v>0.47778545164115638</v>
      </c>
      <c r="P94" s="52">
        <f t="shared" si="79"/>
        <v>3.8114376104830573E-2</v>
      </c>
    </row>
    <row r="95" spans="1:16" ht="20.100000000000001" customHeight="1" thickBot="1" x14ac:dyDescent="0.3">
      <c r="A95" s="8" t="s">
        <v>17</v>
      </c>
      <c r="B95" s="19">
        <f>B96-SUM(B68:B94)</f>
        <v>24899.739999999758</v>
      </c>
      <c r="C95" s="140">
        <f>C96-SUM(C68:C94)</f>
        <v>18988.309999999474</v>
      </c>
      <c r="D95" s="247">
        <f t="shared" si="55"/>
        <v>4.0642592540027722E-2</v>
      </c>
      <c r="E95" s="215">
        <f t="shared" si="56"/>
        <v>3.0419455625269397E-2</v>
      </c>
      <c r="F95" s="52">
        <f t="shared" ref="F95" si="80">(C95-B95)/B95</f>
        <v>-0.23740930628192669</v>
      </c>
      <c r="H95" s="196">
        <f>H96-SUM(H68:H94)</f>
        <v>5269.8899999999994</v>
      </c>
      <c r="I95" s="119">
        <f>I96-SUM(I68:I94)</f>
        <v>3938.4039999999513</v>
      </c>
      <c r="J95" s="214">
        <f t="shared" si="53"/>
        <v>6.5245287597883422E-2</v>
      </c>
      <c r="K95" s="215">
        <f t="shared" si="54"/>
        <v>4.8878862096678327E-2</v>
      </c>
      <c r="L95" s="52">
        <f t="shared" ref="L95" si="81">(I95-H95)/H95</f>
        <v>-0.25265916366376684</v>
      </c>
      <c r="N95" s="40">
        <f t="shared" ref="N95:N96" si="82">(H95/B95)*10</f>
        <v>2.1164437861600365</v>
      </c>
      <c r="O95" s="143">
        <f t="shared" ref="O95:O96" si="83">(I95/C95)*10</f>
        <v>2.0741203403568091</v>
      </c>
      <c r="P95" s="52">
        <f>(O95-N95)/N95</f>
        <v>-1.9997434413326305E-2</v>
      </c>
    </row>
    <row r="96" spans="1:16" ht="26.25" customHeight="1" thickBot="1" x14ac:dyDescent="0.3">
      <c r="A96" s="12" t="s">
        <v>18</v>
      </c>
      <c r="B96" s="17">
        <v>612651.36999999988</v>
      </c>
      <c r="C96" s="145">
        <v>624215.96999999939</v>
      </c>
      <c r="D96" s="243">
        <f>SUM(D68:D95)</f>
        <v>0.99999999999999978</v>
      </c>
      <c r="E96" s="244">
        <f>SUM(E68:E95)</f>
        <v>1.0000000000000002</v>
      </c>
      <c r="F96" s="57">
        <f>(C96-B96)/B96</f>
        <v>1.8876314599605832E-2</v>
      </c>
      <c r="G96" s="1"/>
      <c r="H96" s="17">
        <v>80770.431000000011</v>
      </c>
      <c r="I96" s="145">
        <v>80574.788999999946</v>
      </c>
      <c r="J96" s="255">
        <f t="shared" si="53"/>
        <v>1</v>
      </c>
      <c r="K96" s="244">
        <f t="shared" si="54"/>
        <v>1</v>
      </c>
      <c r="L96" s="57">
        <f>(I96-H96)/H96</f>
        <v>-2.4221982918484772E-3</v>
      </c>
      <c r="M96" s="1"/>
      <c r="N96" s="37">
        <f t="shared" si="82"/>
        <v>1.31837509805944</v>
      </c>
      <c r="O96" s="150">
        <f t="shared" si="83"/>
        <v>1.290815885405816</v>
      </c>
      <c r="P96" s="57">
        <f>(O96-N96)/N96</f>
        <v>-2.090392384852327E-2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7:F27 J7:L28 D70:E74 D75 N7:O28 D28:E32 J29:K32 N39:O49 L57 J46:L49 J39:L45 J54:L56 J62:L62 J57:K61 D46:E51 D39:F45 D54:F57 F46:F49 P39:P49 J68:L78 D76:F78 N70:P78 F28 P28 D89:E90 D84:E88 J89:K90 J84:K86 D83:E83 D82:E82 J83:K83 J82:K82 F30 D59:F59 D58:E58 L61 N59:O59 P59 D80:F81 D79:E79 D93:E93 D91:E91 J81:L81 J79:K79 J87:K88 J95:L96 J91:K91 N95:P96 D92:E92 J92:K94 J80:K80 P54:P57 N54:O57 J51:K51 J50:K50 D95:F96 D94:E94 D61:F62 D60:E60 N61:O62 P61:P62 F32:F33 J52:K52 D52:E52 J53:K53 D53:E53 O68:P69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8E3075A-B5C9-4C2D-BA21-F357C07C28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4" id="{856466B3-3C34-4BA8-A922-77CF6F5864A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301" id="{A5F93436-C430-49B4-B20F-44E264D738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306" id="{BDD183D3-B628-4573-8C3E-F6319C5AC41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1" id="{10E20E31-D960-40BC-9CA0-194B7E6E6A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lha16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4" t="s">
        <v>94</v>
      </c>
    </row>
    <row r="2" spans="1:18" ht="15.75" thickBot="1" x14ac:dyDescent="0.3"/>
    <row r="3" spans="1:18" x14ac:dyDescent="0.25">
      <c r="A3" s="332" t="s">
        <v>16</v>
      </c>
      <c r="B3" s="315"/>
      <c r="C3" s="315"/>
      <c r="D3" s="351" t="s">
        <v>1</v>
      </c>
      <c r="E3" s="344"/>
      <c r="F3" s="351" t="s">
        <v>104</v>
      </c>
      <c r="G3" s="344"/>
      <c r="H3" s="130" t="s">
        <v>0</v>
      </c>
      <c r="J3" s="345" t="s">
        <v>19</v>
      </c>
      <c r="K3" s="344"/>
      <c r="L3" s="354" t="s">
        <v>104</v>
      </c>
      <c r="M3" s="355"/>
      <c r="N3" s="130" t="s">
        <v>0</v>
      </c>
      <c r="P3" s="343" t="s">
        <v>22</v>
      </c>
      <c r="Q3" s="344"/>
      <c r="R3" s="130" t="s">
        <v>0</v>
      </c>
    </row>
    <row r="4" spans="1:18" x14ac:dyDescent="0.25">
      <c r="A4" s="350"/>
      <c r="B4" s="316"/>
      <c r="C4" s="316"/>
      <c r="D4" s="352" t="s">
        <v>154</v>
      </c>
      <c r="E4" s="346"/>
      <c r="F4" s="352" t="str">
        <f>D4</f>
        <v>jan-out</v>
      </c>
      <c r="G4" s="346"/>
      <c r="H4" s="131" t="s">
        <v>151</v>
      </c>
      <c r="J4" s="341" t="str">
        <f>D4</f>
        <v>jan-out</v>
      </c>
      <c r="K4" s="346"/>
      <c r="L4" s="347" t="str">
        <f>D4</f>
        <v>jan-out</v>
      </c>
      <c r="M4" s="348"/>
      <c r="N4" s="131" t="str">
        <f>H4</f>
        <v>2023/2022</v>
      </c>
      <c r="P4" s="341" t="str">
        <f>D4</f>
        <v>jan-out</v>
      </c>
      <c r="Q4" s="342"/>
      <c r="R4" s="131" t="str">
        <f>N4</f>
        <v>2023/2022</v>
      </c>
    </row>
    <row r="5" spans="1:18" ht="19.5" customHeight="1" thickBot="1" x14ac:dyDescent="0.3">
      <c r="A5" s="333"/>
      <c r="B5" s="356"/>
      <c r="C5" s="356"/>
      <c r="D5" s="99">
        <v>2022</v>
      </c>
      <c r="E5" s="160">
        <v>2023</v>
      </c>
      <c r="F5" s="99">
        <f>D5</f>
        <v>2022</v>
      </c>
      <c r="G5" s="134">
        <f>E5</f>
        <v>2023</v>
      </c>
      <c r="H5" s="166" t="s">
        <v>1</v>
      </c>
      <c r="J5" s="25">
        <f>D5</f>
        <v>2022</v>
      </c>
      <c r="K5" s="134">
        <f>E5</f>
        <v>2023</v>
      </c>
      <c r="L5" s="159">
        <f>F5</f>
        <v>2022</v>
      </c>
      <c r="M5" s="144">
        <f>G5</f>
        <v>2023</v>
      </c>
      <c r="N5" s="259">
        <v>1000</v>
      </c>
      <c r="P5" s="25">
        <f>D5</f>
        <v>2022</v>
      </c>
      <c r="Q5" s="134">
        <f>E5</f>
        <v>2023</v>
      </c>
      <c r="R5" s="166"/>
    </row>
    <row r="6" spans="1:18" ht="24" customHeight="1" x14ac:dyDescent="0.25">
      <c r="A6" s="161" t="s">
        <v>20</v>
      </c>
      <c r="B6" s="1"/>
      <c r="C6" s="1"/>
      <c r="D6" s="115">
        <v>4863.5900000000074</v>
      </c>
      <c r="E6" s="147">
        <v>5740.6300000000037</v>
      </c>
      <c r="F6" s="248">
        <f>D6/D8</f>
        <v>0.29077761469315994</v>
      </c>
      <c r="G6" s="256">
        <f>E6/E8</f>
        <v>0.3788512037104862</v>
      </c>
      <c r="H6" s="165">
        <f>(E6-D6)/D6</f>
        <v>0.18032770032013287</v>
      </c>
      <c r="I6" s="1"/>
      <c r="J6" s="19">
        <v>4863.5900000000074</v>
      </c>
      <c r="K6" s="147">
        <v>5740.6300000000037</v>
      </c>
      <c r="L6" s="247">
        <f>J6/J8</f>
        <v>0.29077761469315994</v>
      </c>
      <c r="M6" s="246">
        <f>K6/K8</f>
        <v>0.3788512037104862</v>
      </c>
      <c r="N6" s="165">
        <f>(K6-J6)/J6</f>
        <v>0.18032770032013287</v>
      </c>
      <c r="P6" s="27">
        <f t="shared" ref="P6:Q8" si="0">(J6/D6)*10</f>
        <v>10</v>
      </c>
      <c r="Q6" s="152">
        <f t="shared" si="0"/>
        <v>10</v>
      </c>
      <c r="R6" s="165">
        <f>(Q6-P6)/P6</f>
        <v>0</v>
      </c>
    </row>
    <row r="7" spans="1:18" ht="24" customHeight="1" thickBot="1" x14ac:dyDescent="0.3">
      <c r="A7" s="161" t="s">
        <v>21</v>
      </c>
      <c r="B7" s="1"/>
      <c r="C7" s="1"/>
      <c r="D7" s="117">
        <v>11862.560000000027</v>
      </c>
      <c r="E7" s="140">
        <v>9412.1000000000186</v>
      </c>
      <c r="F7" s="248">
        <f>D7/D8</f>
        <v>0.70922238530684001</v>
      </c>
      <c r="G7" s="228">
        <f>E7/E8</f>
        <v>0.6211487962895138</v>
      </c>
      <c r="H7" s="55">
        <f t="shared" ref="H7:H8" si="1">(E7-D7)/D7</f>
        <v>-0.20657092566865859</v>
      </c>
      <c r="J7" s="19">
        <v>11862.560000000027</v>
      </c>
      <c r="K7" s="140">
        <v>9412.1000000000186</v>
      </c>
      <c r="L7" s="247">
        <f>J7/J8</f>
        <v>0.70922238530684001</v>
      </c>
      <c r="M7" s="215">
        <f>K7/K8</f>
        <v>0.6211487962895138</v>
      </c>
      <c r="N7" s="102">
        <f t="shared" ref="N7:N8" si="2">(K7-J7)/J7</f>
        <v>-0.20657092566865859</v>
      </c>
      <c r="P7" s="27">
        <f t="shared" si="0"/>
        <v>10</v>
      </c>
      <c r="Q7" s="152">
        <f t="shared" si="0"/>
        <v>10</v>
      </c>
      <c r="R7" s="102">
        <f t="shared" ref="R7:R8" si="3">(Q7-P7)/P7</f>
        <v>0</v>
      </c>
    </row>
    <row r="8" spans="1:18" ht="26.25" customHeight="1" thickBot="1" x14ac:dyDescent="0.3">
      <c r="A8" s="12" t="s">
        <v>12</v>
      </c>
      <c r="B8" s="162"/>
      <c r="C8" s="162"/>
      <c r="D8" s="163">
        <v>16726.150000000034</v>
      </c>
      <c r="E8" s="145">
        <v>15152.730000000021</v>
      </c>
      <c r="F8" s="257">
        <f>SUM(F6:F7)</f>
        <v>1</v>
      </c>
      <c r="G8" s="258">
        <f>SUM(G6:G7)</f>
        <v>1</v>
      </c>
      <c r="H8" s="164">
        <f t="shared" si="1"/>
        <v>-9.4069466075576841E-2</v>
      </c>
      <c r="I8" s="1"/>
      <c r="J8" s="17">
        <v>16726.150000000034</v>
      </c>
      <c r="K8" s="145">
        <v>15152.730000000021</v>
      </c>
      <c r="L8" s="243">
        <f>SUM(L6:L7)</f>
        <v>1</v>
      </c>
      <c r="M8" s="244">
        <f>SUM(M6:M7)</f>
        <v>1</v>
      </c>
      <c r="N8" s="164">
        <f t="shared" si="2"/>
        <v>-9.4069466075576841E-2</v>
      </c>
      <c r="O8" s="1"/>
      <c r="P8" s="29">
        <f t="shared" si="0"/>
        <v>10</v>
      </c>
      <c r="Q8" s="146">
        <f t="shared" si="0"/>
        <v>10</v>
      </c>
      <c r="R8" s="164">
        <f t="shared" si="3"/>
        <v>0</v>
      </c>
    </row>
  </sheetData>
  <mergeCells count="11">
    <mergeCell ref="P3:Q3"/>
    <mergeCell ref="D4:E4"/>
    <mergeCell ref="F4:G4"/>
    <mergeCell ref="J4:K4"/>
    <mergeCell ref="L4:M4"/>
    <mergeCell ref="P4:Q4"/>
    <mergeCell ref="A3:C5"/>
    <mergeCell ref="D3:E3"/>
    <mergeCell ref="F3:G3"/>
    <mergeCell ref="J3:K3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1" id="{466DFE9A-1A2D-4465-8972-18919F96BB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2" id="{420028D9-0601-4A8E-90A6-DC61EC58398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  <x14:conditionalFormatting xmlns:xm="http://schemas.microsoft.com/office/excel/2006/main">
          <x14:cfRule type="iconSet" priority="1" id="{28EB7B98-9969-4BA3-972B-D7E4640ED6F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lha17">
    <pageSetUpPr fitToPage="1"/>
  </sheetPr>
  <dimension ref="A1:P84"/>
  <sheetViews>
    <sheetView showGridLines="0" workbookViewId="0">
      <selection activeCell="H84" sqref="H84:I84"/>
    </sheetView>
  </sheetViews>
  <sheetFormatPr defaultRowHeight="15" x14ac:dyDescent="0.25"/>
  <cols>
    <col min="1" max="1" width="33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95</v>
      </c>
    </row>
    <row r="3" spans="1:16" ht="8.25" customHeight="1" thickBot="1" x14ac:dyDescent="0.3"/>
    <row r="4" spans="1:16" x14ac:dyDescent="0.25">
      <c r="A4" s="357" t="s">
        <v>3</v>
      </c>
      <c r="B4" s="351" t="s">
        <v>1</v>
      </c>
      <c r="C4" s="344"/>
      <c r="D4" s="351" t="s">
        <v>104</v>
      </c>
      <c r="E4" s="344"/>
      <c r="F4" s="130" t="s">
        <v>0</v>
      </c>
      <c r="H4" s="360" t="s">
        <v>19</v>
      </c>
      <c r="I4" s="361"/>
      <c r="J4" s="351" t="s">
        <v>13</v>
      </c>
      <c r="K4" s="349"/>
      <c r="L4" s="130" t="s">
        <v>0</v>
      </c>
      <c r="N4" s="343" t="s">
        <v>22</v>
      </c>
      <c r="O4" s="344"/>
      <c r="P4" s="130" t="s">
        <v>0</v>
      </c>
    </row>
    <row r="5" spans="1:16" x14ac:dyDescent="0.25">
      <c r="A5" s="358"/>
      <c r="B5" s="352" t="s">
        <v>154</v>
      </c>
      <c r="C5" s="346"/>
      <c r="D5" s="352" t="str">
        <f>B5</f>
        <v>jan-out</v>
      </c>
      <c r="E5" s="346"/>
      <c r="F5" s="131" t="s">
        <v>151</v>
      </c>
      <c r="H5" s="341" t="str">
        <f>B5</f>
        <v>jan-out</v>
      </c>
      <c r="I5" s="346"/>
      <c r="J5" s="352" t="str">
        <f>B5</f>
        <v>jan-out</v>
      </c>
      <c r="K5" s="342"/>
      <c r="L5" s="131" t="str">
        <f>F5</f>
        <v>2023/2022</v>
      </c>
      <c r="N5" s="341" t="str">
        <f>B5</f>
        <v>jan-out</v>
      </c>
      <c r="O5" s="342"/>
      <c r="P5" s="131" t="str">
        <f>L5</f>
        <v>2023/2022</v>
      </c>
    </row>
    <row r="6" spans="1:16" ht="19.5" customHeight="1" thickBot="1" x14ac:dyDescent="0.3">
      <c r="A6" s="359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165</v>
      </c>
      <c r="B7" s="39">
        <v>2578.96</v>
      </c>
      <c r="C7" s="147">
        <v>1546.37</v>
      </c>
      <c r="D7" s="247">
        <f>B7/$B$33</f>
        <v>0.15418730550664683</v>
      </c>
      <c r="E7" s="246">
        <f>C7/$C$33</f>
        <v>0.10205223745160112</v>
      </c>
      <c r="F7" s="52">
        <f>(C7-B7)/B7</f>
        <v>-0.40039007972205853</v>
      </c>
      <c r="H7" s="39">
        <v>1095.556</v>
      </c>
      <c r="I7" s="147">
        <v>1014.3140000000003</v>
      </c>
      <c r="J7" s="247">
        <f>H7/$H$33</f>
        <v>0.11371575441641943</v>
      </c>
      <c r="K7" s="246">
        <f>I7/$I$33</f>
        <v>0.11754909748154281</v>
      </c>
      <c r="L7" s="52">
        <f>(I7-H7)/H7</f>
        <v>-7.4155953689268028E-2</v>
      </c>
      <c r="N7" s="27">
        <f t="shared" ref="N7:N33" si="0">(H7/B7)*10</f>
        <v>4.2480534789217366</v>
      </c>
      <c r="O7" s="151">
        <f t="shared" ref="O7:O33" si="1">(I7/C7)*10</f>
        <v>6.5593228011407394</v>
      </c>
      <c r="P7" s="61">
        <f>(O7-N7)/N7</f>
        <v>0.54407726590242023</v>
      </c>
    </row>
    <row r="8" spans="1:16" ht="20.100000000000001" customHeight="1" x14ac:dyDescent="0.25">
      <c r="A8" s="8" t="s">
        <v>159</v>
      </c>
      <c r="B8" s="19">
        <v>2229.0499999999997</v>
      </c>
      <c r="C8" s="140">
        <v>1738.3200000000006</v>
      </c>
      <c r="D8" s="247">
        <f t="shared" ref="D8:D32" si="2">B8/$B$33</f>
        <v>0.1332673687608924</v>
      </c>
      <c r="E8" s="215">
        <f t="shared" ref="E8:E32" si="3">C8/$C$33</f>
        <v>0.11471992175667359</v>
      </c>
      <c r="F8" s="52">
        <f t="shared" ref="F8:F33" si="4">(C8-B8)/B8</f>
        <v>-0.22015208272582454</v>
      </c>
      <c r="H8" s="19">
        <v>1280.8209999999997</v>
      </c>
      <c r="I8" s="140">
        <v>996.52300000000014</v>
      </c>
      <c r="J8" s="247">
        <f t="shared" ref="J8:J32" si="5">H8/$H$33</f>
        <v>0.13294576113625658</v>
      </c>
      <c r="K8" s="215">
        <f t="shared" ref="K8:K32" si="6">I8/$I$33</f>
        <v>0.11548729414126145</v>
      </c>
      <c r="L8" s="52">
        <f t="shared" ref="L8:L31" si="7">(I8-H8)/H8</f>
        <v>-0.22196544247791036</v>
      </c>
      <c r="N8" s="27">
        <f t="shared" si="0"/>
        <v>5.7460397927368154</v>
      </c>
      <c r="O8" s="152">
        <f t="shared" si="1"/>
        <v>5.7326786782640689</v>
      </c>
      <c r="P8" s="52">
        <f t="shared" ref="P8:P64" si="8">(O8-N8)/N8</f>
        <v>-2.32527357183211E-3</v>
      </c>
    </row>
    <row r="9" spans="1:16" ht="20.100000000000001" customHeight="1" x14ac:dyDescent="0.25">
      <c r="A9" s="8" t="s">
        <v>161</v>
      </c>
      <c r="B9" s="19">
        <v>1023.1200000000002</v>
      </c>
      <c r="C9" s="140">
        <v>961.93000000000006</v>
      </c>
      <c r="D9" s="247">
        <f t="shared" si="2"/>
        <v>6.1168888237879047E-2</v>
      </c>
      <c r="E9" s="215">
        <f t="shared" si="3"/>
        <v>6.3482289989988602E-2</v>
      </c>
      <c r="F9" s="52">
        <f t="shared" si="4"/>
        <v>-5.9807256235827819E-2</v>
      </c>
      <c r="H9" s="19">
        <v>1118.1170000000004</v>
      </c>
      <c r="I9" s="140">
        <v>963.98400000000015</v>
      </c>
      <c r="J9" s="247">
        <f t="shared" si="5"/>
        <v>0.11605752529384503</v>
      </c>
      <c r="K9" s="215">
        <f t="shared" si="6"/>
        <v>0.11171634147477758</v>
      </c>
      <c r="L9" s="52">
        <f t="shared" si="7"/>
        <v>-0.13785051117190797</v>
      </c>
      <c r="N9" s="27">
        <f t="shared" ref="N9:N15" si="9">(H9/B9)*10</f>
        <v>10.928503010399563</v>
      </c>
      <c r="O9" s="152">
        <f t="shared" ref="O9:O15" si="10">(I9/C9)*10</f>
        <v>10.021352905097045</v>
      </c>
      <c r="P9" s="52">
        <f t="shared" ref="P9:P15" si="11">(O9-N9)/N9</f>
        <v>-8.3007718846696055E-2</v>
      </c>
    </row>
    <row r="10" spans="1:16" ht="20.100000000000001" customHeight="1" x14ac:dyDescent="0.25">
      <c r="A10" s="8" t="s">
        <v>171</v>
      </c>
      <c r="B10" s="19">
        <v>116.92</v>
      </c>
      <c r="C10" s="140">
        <v>897.63999999999987</v>
      </c>
      <c r="D10" s="247">
        <f t="shared" si="2"/>
        <v>6.9902517913566506E-3</v>
      </c>
      <c r="E10" s="215">
        <f t="shared" si="3"/>
        <v>5.9239490177677545E-2</v>
      </c>
      <c r="F10" s="52">
        <f t="shared" si="4"/>
        <v>6.6773862470064991</v>
      </c>
      <c r="H10" s="19">
        <v>264.63900000000001</v>
      </c>
      <c r="I10" s="140">
        <v>749.73800000000028</v>
      </c>
      <c r="J10" s="247">
        <f t="shared" si="5"/>
        <v>2.7468813582333374E-2</v>
      </c>
      <c r="K10" s="215">
        <f t="shared" si="6"/>
        <v>8.6887320147032335E-2</v>
      </c>
      <c r="L10" s="52">
        <f t="shared" si="7"/>
        <v>1.8330593752243631</v>
      </c>
      <c r="N10" s="27">
        <f t="shared" si="9"/>
        <v>22.63419432090318</v>
      </c>
      <c r="O10" s="152">
        <f t="shared" si="10"/>
        <v>8.3523238714852326</v>
      </c>
      <c r="P10" s="52">
        <f t="shared" si="11"/>
        <v>-0.63098647325071</v>
      </c>
    </row>
    <row r="11" spans="1:16" ht="20.100000000000001" customHeight="1" x14ac:dyDescent="0.25">
      <c r="A11" s="8" t="s">
        <v>164</v>
      </c>
      <c r="B11" s="19">
        <v>592.68999999999994</v>
      </c>
      <c r="C11" s="140">
        <v>1006.8200000000002</v>
      </c>
      <c r="D11" s="247">
        <f t="shared" si="2"/>
        <v>3.5434932725104111E-2</v>
      </c>
      <c r="E11" s="215">
        <f t="shared" si="3"/>
        <v>6.6444792456540849E-2</v>
      </c>
      <c r="F11" s="52">
        <f t="shared" si="4"/>
        <v>0.69872952133493105</v>
      </c>
      <c r="H11" s="19">
        <v>1024.0229999999999</v>
      </c>
      <c r="I11" s="140">
        <v>653.39499999999998</v>
      </c>
      <c r="J11" s="247">
        <f t="shared" si="5"/>
        <v>0.10629082218048649</v>
      </c>
      <c r="K11" s="215">
        <f t="shared" si="6"/>
        <v>7.5722106319101021E-2</v>
      </c>
      <c r="L11" s="52">
        <f t="shared" si="7"/>
        <v>-0.36193327688928856</v>
      </c>
      <c r="N11" s="27">
        <f t="shared" ref="N11" si="12">(H11/B11)*10</f>
        <v>17.277548128026456</v>
      </c>
      <c r="O11" s="152">
        <f t="shared" ref="O11" si="13">(I11/C11)*10</f>
        <v>6.4896903120716694</v>
      </c>
      <c r="P11" s="52">
        <f t="shared" ref="P11" si="14">(O11-N11)/N11</f>
        <v>-0.62438592189220776</v>
      </c>
    </row>
    <row r="12" spans="1:16" ht="20.100000000000001" customHeight="1" x14ac:dyDescent="0.25">
      <c r="A12" s="8" t="s">
        <v>173</v>
      </c>
      <c r="B12" s="19">
        <v>88.56</v>
      </c>
      <c r="C12" s="140">
        <v>94.370000000000019</v>
      </c>
      <c r="D12" s="247">
        <f t="shared" si="2"/>
        <v>5.2947032042639838E-3</v>
      </c>
      <c r="E12" s="215">
        <f t="shared" si="3"/>
        <v>6.2279206453226595E-3</v>
      </c>
      <c r="F12" s="52">
        <f t="shared" si="4"/>
        <v>6.5605239385727376E-2</v>
      </c>
      <c r="H12" s="19">
        <v>384.71899999999994</v>
      </c>
      <c r="I12" s="140">
        <v>432.81900000000007</v>
      </c>
      <c r="J12" s="247">
        <f t="shared" si="5"/>
        <v>3.993279332442199E-2</v>
      </c>
      <c r="K12" s="215">
        <f t="shared" si="6"/>
        <v>5.015949974353491E-2</v>
      </c>
      <c r="L12" s="52">
        <f t="shared" si="7"/>
        <v>0.12502631790995544</v>
      </c>
      <c r="N12" s="27">
        <f t="shared" si="9"/>
        <v>43.441621499548326</v>
      </c>
      <c r="O12" s="152">
        <f t="shared" si="10"/>
        <v>45.864045777259719</v>
      </c>
      <c r="P12" s="52">
        <f t="shared" si="11"/>
        <v>5.576274996403114E-2</v>
      </c>
    </row>
    <row r="13" spans="1:16" ht="20.100000000000001" customHeight="1" x14ac:dyDescent="0.25">
      <c r="A13" s="8" t="s">
        <v>166</v>
      </c>
      <c r="B13" s="19">
        <v>321.46999999999991</v>
      </c>
      <c r="C13" s="140">
        <v>757.19999999999982</v>
      </c>
      <c r="D13" s="247">
        <f t="shared" si="2"/>
        <v>1.9219605228937921E-2</v>
      </c>
      <c r="E13" s="215">
        <f t="shared" si="3"/>
        <v>4.9971193309720413E-2</v>
      </c>
      <c r="F13" s="52">
        <f t="shared" si="4"/>
        <v>1.3554297446106947</v>
      </c>
      <c r="H13" s="19">
        <v>152.52599999999995</v>
      </c>
      <c r="I13" s="140">
        <v>322.51300000000003</v>
      </c>
      <c r="J13" s="247">
        <f t="shared" si="5"/>
        <v>1.5831786926564031E-2</v>
      </c>
      <c r="K13" s="215">
        <f t="shared" si="6"/>
        <v>3.7376110431350459E-2</v>
      </c>
      <c r="L13" s="52">
        <f t="shared" si="7"/>
        <v>1.1144788429513666</v>
      </c>
      <c r="N13" s="27">
        <f t="shared" si="9"/>
        <v>4.7446418017233336</v>
      </c>
      <c r="O13" s="152">
        <f t="shared" si="10"/>
        <v>4.2592842049656641</v>
      </c>
      <c r="P13" s="52">
        <f t="shared" si="11"/>
        <v>-0.10229594077710556</v>
      </c>
    </row>
    <row r="14" spans="1:16" ht="20.100000000000001" customHeight="1" x14ac:dyDescent="0.25">
      <c r="A14" s="8" t="s">
        <v>162</v>
      </c>
      <c r="B14" s="19">
        <v>714.9100000000002</v>
      </c>
      <c r="C14" s="140">
        <v>666.51</v>
      </c>
      <c r="D14" s="247">
        <f t="shared" si="2"/>
        <v>4.274205361066357E-2</v>
      </c>
      <c r="E14" s="215">
        <f t="shared" si="3"/>
        <v>4.3986133191840679E-2</v>
      </c>
      <c r="F14" s="52">
        <f t="shared" si="4"/>
        <v>-6.7700829475039082E-2</v>
      </c>
      <c r="H14" s="19">
        <v>323.08599999999996</v>
      </c>
      <c r="I14" s="140">
        <v>320.50399999999996</v>
      </c>
      <c r="J14" s="247">
        <f t="shared" si="5"/>
        <v>3.3535454355033682E-2</v>
      </c>
      <c r="K14" s="215">
        <f t="shared" si="6"/>
        <v>3.7143286930106829E-2</v>
      </c>
      <c r="L14" s="52">
        <f t="shared" si="7"/>
        <v>-7.9916802337457946E-3</v>
      </c>
      <c r="N14" s="27">
        <f t="shared" ref="N14" si="15">(H14/B14)*10</f>
        <v>4.519254171853798</v>
      </c>
      <c r="O14" s="152">
        <f t="shared" ref="O14" si="16">(I14/C14)*10</f>
        <v>4.808690042159907</v>
      </c>
      <c r="P14" s="52">
        <f t="shared" ref="P14" si="17">(O14-N14)/N14</f>
        <v>6.4045052413456635E-2</v>
      </c>
    </row>
    <row r="15" spans="1:16" ht="20.100000000000001" customHeight="1" x14ac:dyDescent="0.25">
      <c r="A15" s="8" t="s">
        <v>178</v>
      </c>
      <c r="B15" s="19">
        <v>604.66</v>
      </c>
      <c r="C15" s="140">
        <v>605.95000000000027</v>
      </c>
      <c r="D15" s="247">
        <f t="shared" si="2"/>
        <v>3.6150578585030041E-2</v>
      </c>
      <c r="E15" s="215">
        <f t="shared" si="3"/>
        <v>3.9989493642399773E-2</v>
      </c>
      <c r="F15" s="52">
        <f t="shared" si="4"/>
        <v>2.1334303575568166E-3</v>
      </c>
      <c r="H15" s="19">
        <v>384.54299999999995</v>
      </c>
      <c r="I15" s="140">
        <v>309.77199999999999</v>
      </c>
      <c r="J15" s="247">
        <f t="shared" si="5"/>
        <v>3.9914524999683419E-2</v>
      </c>
      <c r="K15" s="215">
        <f t="shared" si="6"/>
        <v>3.58995528259025E-2</v>
      </c>
      <c r="L15" s="52">
        <f t="shared" si="7"/>
        <v>-0.19444119383267922</v>
      </c>
      <c r="N15" s="27">
        <f t="shared" si="9"/>
        <v>6.3596566665564112</v>
      </c>
      <c r="O15" s="152">
        <f t="shared" si="10"/>
        <v>5.1121709712022421</v>
      </c>
      <c r="P15" s="52">
        <f t="shared" si="11"/>
        <v>-0.19615613872905033</v>
      </c>
    </row>
    <row r="16" spans="1:16" ht="20.100000000000001" customHeight="1" x14ac:dyDescent="0.25">
      <c r="A16" s="8" t="s">
        <v>168</v>
      </c>
      <c r="B16" s="19">
        <v>475.68999999999994</v>
      </c>
      <c r="C16" s="140">
        <v>405.35000000000014</v>
      </c>
      <c r="D16" s="247">
        <f t="shared" si="2"/>
        <v>2.8439898004023648E-2</v>
      </c>
      <c r="E16" s="215">
        <f t="shared" si="3"/>
        <v>2.6750955108419416E-2</v>
      </c>
      <c r="F16" s="52">
        <f t="shared" si="4"/>
        <v>-0.14786941075069859</v>
      </c>
      <c r="H16" s="19">
        <v>248.31799999999996</v>
      </c>
      <c r="I16" s="140">
        <v>274.38899999999995</v>
      </c>
      <c r="J16" s="247">
        <f t="shared" si="5"/>
        <v>2.5774737854729866E-2</v>
      </c>
      <c r="K16" s="215">
        <f t="shared" si="6"/>
        <v>3.1799008303999586E-2</v>
      </c>
      <c r="L16" s="52">
        <f t="shared" si="7"/>
        <v>0.10499037524464599</v>
      </c>
      <c r="N16" s="27">
        <f t="shared" ref="N16" si="18">(H16/B16)*10</f>
        <v>5.220164392776808</v>
      </c>
      <c r="O16" s="152">
        <f t="shared" ref="O16" si="19">(I16/C16)*10</f>
        <v>6.7691871222400355</v>
      </c>
      <c r="P16" s="52">
        <f t="shared" ref="P16" si="20">(O16-N16)/N16</f>
        <v>0.2967383041818808</v>
      </c>
    </row>
    <row r="17" spans="1:16" ht="20.100000000000001" customHeight="1" x14ac:dyDescent="0.25">
      <c r="A17" s="8" t="s">
        <v>160</v>
      </c>
      <c r="B17" s="19">
        <v>407.08999999999986</v>
      </c>
      <c r="C17" s="140">
        <v>594.94000000000005</v>
      </c>
      <c r="D17" s="247">
        <f t="shared" si="2"/>
        <v>2.4338535765851675E-2</v>
      </c>
      <c r="E17" s="215">
        <f t="shared" si="3"/>
        <v>3.9262891901327354E-2</v>
      </c>
      <c r="F17" s="52">
        <f t="shared" si="4"/>
        <v>0.46144587192021486</v>
      </c>
      <c r="H17" s="19">
        <v>280.82</v>
      </c>
      <c r="I17" s="140">
        <v>270.233</v>
      </c>
      <c r="J17" s="247">
        <f t="shared" si="5"/>
        <v>2.9148357687985738E-2</v>
      </c>
      <c r="K17" s="215">
        <f t="shared" si="6"/>
        <v>3.131736844776839E-2</v>
      </c>
      <c r="L17" s="52">
        <f t="shared" si="7"/>
        <v>-3.7700306245993839E-2</v>
      </c>
      <c r="N17" s="27">
        <f t="shared" ref="N17:N19" si="21">(H17/B17)*10</f>
        <v>6.8982288928738136</v>
      </c>
      <c r="O17" s="152">
        <f t="shared" ref="O17:O19" si="22">(I17/C17)*10</f>
        <v>4.5421891283154601</v>
      </c>
      <c r="P17" s="52">
        <f t="shared" ref="P17:P19" si="23">(O17-N17)/N17</f>
        <v>-0.3415427062723666</v>
      </c>
    </row>
    <row r="18" spans="1:16" ht="20.100000000000001" customHeight="1" x14ac:dyDescent="0.25">
      <c r="A18" s="8" t="s">
        <v>158</v>
      </c>
      <c r="B18" s="19">
        <v>1105.56</v>
      </c>
      <c r="C18" s="140">
        <v>941.14</v>
      </c>
      <c r="D18" s="247">
        <f t="shared" si="2"/>
        <v>6.6097697318271115E-2</v>
      </c>
      <c r="E18" s="215">
        <f t="shared" si="3"/>
        <v>6.2110259999353254E-2</v>
      </c>
      <c r="F18" s="52">
        <f t="shared" si="4"/>
        <v>-0.14872101016679326</v>
      </c>
      <c r="H18" s="19">
        <v>398.47099999999989</v>
      </c>
      <c r="I18" s="140">
        <v>258.78000000000009</v>
      </c>
      <c r="J18" s="247">
        <f t="shared" si="5"/>
        <v>4.1360213789222139E-2</v>
      </c>
      <c r="K18" s="215">
        <f t="shared" si="6"/>
        <v>2.999007747726409E-2</v>
      </c>
      <c r="L18" s="52">
        <f t="shared" si="7"/>
        <v>-0.35056754443861621</v>
      </c>
      <c r="N18" s="27">
        <f t="shared" si="21"/>
        <v>3.6042458120771363</v>
      </c>
      <c r="O18" s="152">
        <f t="shared" si="22"/>
        <v>2.7496440487068883</v>
      </c>
      <c r="P18" s="52">
        <f t="shared" si="23"/>
        <v>-0.23710973333357049</v>
      </c>
    </row>
    <row r="19" spans="1:16" ht="20.100000000000001" customHeight="1" x14ac:dyDescent="0.25">
      <c r="A19" s="8" t="s">
        <v>163</v>
      </c>
      <c r="B19" s="19">
        <v>219.32</v>
      </c>
      <c r="C19" s="140">
        <v>443.07000000000011</v>
      </c>
      <c r="D19" s="247">
        <f t="shared" si="2"/>
        <v>1.3112401837840751E-2</v>
      </c>
      <c r="E19" s="215">
        <f t="shared" si="3"/>
        <v>2.924027551470924E-2</v>
      </c>
      <c r="F19" s="52">
        <f t="shared" si="4"/>
        <v>1.0201987962794097</v>
      </c>
      <c r="H19" s="19">
        <v>136.29700000000003</v>
      </c>
      <c r="I19" s="140">
        <v>158.35299999999998</v>
      </c>
      <c r="J19" s="247">
        <f t="shared" si="5"/>
        <v>1.4147260550528427E-2</v>
      </c>
      <c r="K19" s="215">
        <f t="shared" si="6"/>
        <v>1.835156789070716E-2</v>
      </c>
      <c r="L19" s="52">
        <f t="shared" si="7"/>
        <v>0.16182307754389275</v>
      </c>
      <c r="N19" s="27">
        <f t="shared" si="21"/>
        <v>6.2145267189494815</v>
      </c>
      <c r="O19" s="152">
        <f t="shared" si="22"/>
        <v>3.5739950797842313</v>
      </c>
      <c r="P19" s="52">
        <f t="shared" si="23"/>
        <v>-0.42489665884188393</v>
      </c>
    </row>
    <row r="20" spans="1:16" ht="20.100000000000001" customHeight="1" x14ac:dyDescent="0.25">
      <c r="A20" s="8" t="s">
        <v>174</v>
      </c>
      <c r="B20" s="19">
        <v>9.26</v>
      </c>
      <c r="C20" s="140">
        <v>416.81</v>
      </c>
      <c r="D20" s="247">
        <f t="shared" si="2"/>
        <v>5.5362411553166763E-4</v>
      </c>
      <c r="E20" s="215">
        <f t="shared" si="3"/>
        <v>2.7507254468336729E-2</v>
      </c>
      <c r="F20" s="52">
        <f t="shared" si="4"/>
        <v>44.011879049676025</v>
      </c>
      <c r="H20" s="19">
        <v>5.2809999999999997</v>
      </c>
      <c r="I20" s="140">
        <v>156.49799999999999</v>
      </c>
      <c r="J20" s="247">
        <f t="shared" si="5"/>
        <v>5.4815353945677895E-4</v>
      </c>
      <c r="K20" s="215">
        <f t="shared" si="6"/>
        <v>1.8136591487119845E-2</v>
      </c>
      <c r="L20" s="52">
        <f t="shared" si="7"/>
        <v>28.634160196932399</v>
      </c>
      <c r="N20" s="27">
        <f t="shared" ref="N20:N31" si="24">(H20/B20)*10</f>
        <v>5.7030237580993512</v>
      </c>
      <c r="O20" s="152">
        <f t="shared" ref="O20:O31" si="25">(I20/C20)*10</f>
        <v>3.7546603968234926</v>
      </c>
      <c r="P20" s="52">
        <f t="shared" ref="P20:P31" si="26">(O20-N20)/N20</f>
        <v>-0.34163690068953706</v>
      </c>
    </row>
    <row r="21" spans="1:16" ht="20.100000000000001" customHeight="1" x14ac:dyDescent="0.25">
      <c r="A21" s="8" t="s">
        <v>206</v>
      </c>
      <c r="B21" s="19">
        <v>188.1</v>
      </c>
      <c r="C21" s="140">
        <v>450.17999999999995</v>
      </c>
      <c r="D21" s="247">
        <f t="shared" si="2"/>
        <v>1.1245863513121672E-2</v>
      </c>
      <c r="E21" s="215">
        <f t="shared" si="3"/>
        <v>2.970949789245898E-2</v>
      </c>
      <c r="F21" s="52">
        <f t="shared" si="4"/>
        <v>1.3933014354066982</v>
      </c>
      <c r="H21" s="19">
        <v>53.286999999999999</v>
      </c>
      <c r="I21" s="140">
        <v>152.828</v>
      </c>
      <c r="J21" s="247">
        <f t="shared" si="5"/>
        <v>5.5310467065013032E-3</v>
      </c>
      <c r="K21" s="215">
        <f t="shared" si="6"/>
        <v>1.7711274289726079E-2</v>
      </c>
      <c r="L21" s="52">
        <f t="shared" si="7"/>
        <v>1.8680165894120517</v>
      </c>
      <c r="N21" s="27">
        <f t="shared" si="24"/>
        <v>2.8329080276448697</v>
      </c>
      <c r="O21" s="152">
        <f t="shared" si="25"/>
        <v>3.3948198498378428</v>
      </c>
      <c r="P21" s="52">
        <f t="shared" si="26"/>
        <v>0.19835159373674299</v>
      </c>
    </row>
    <row r="22" spans="1:16" ht="20.100000000000001" customHeight="1" x14ac:dyDescent="0.25">
      <c r="A22" s="8" t="s">
        <v>188</v>
      </c>
      <c r="B22" s="19">
        <v>65.489999999999995</v>
      </c>
      <c r="C22" s="140">
        <v>183.57999999999998</v>
      </c>
      <c r="D22" s="247">
        <f t="shared" si="2"/>
        <v>3.9154258451586299E-3</v>
      </c>
      <c r="E22" s="215">
        <f t="shared" si="3"/>
        <v>1.2115308594556888E-2</v>
      </c>
      <c r="F22" s="52">
        <f t="shared" si="4"/>
        <v>1.8031760574133455</v>
      </c>
      <c r="H22" s="19">
        <v>25.364000000000001</v>
      </c>
      <c r="I22" s="140">
        <v>137.39100000000002</v>
      </c>
      <c r="J22" s="247">
        <f t="shared" si="5"/>
        <v>2.6327147083472341E-3</v>
      </c>
      <c r="K22" s="215">
        <f t="shared" si="6"/>
        <v>1.5922276585048266E-2</v>
      </c>
      <c r="L22" s="52">
        <f t="shared" si="7"/>
        <v>4.4167718025548028</v>
      </c>
      <c r="N22" s="27">
        <f t="shared" ref="N22:N24" si="27">(H22/B22)*10</f>
        <v>3.8729577034661782</v>
      </c>
      <c r="O22" s="152">
        <f t="shared" ref="O22:O24" si="28">(I22/C22)*10</f>
        <v>7.483985183571197</v>
      </c>
      <c r="P22" s="52">
        <f t="shared" ref="P22:P24" si="29">(O22-N22)/N22</f>
        <v>0.93236945936002869</v>
      </c>
    </row>
    <row r="23" spans="1:16" ht="20.100000000000001" customHeight="1" x14ac:dyDescent="0.25">
      <c r="A23" s="8" t="s">
        <v>172</v>
      </c>
      <c r="B23" s="19">
        <v>261.95999999999998</v>
      </c>
      <c r="C23" s="140">
        <v>156.76000000000002</v>
      </c>
      <c r="D23" s="247">
        <f t="shared" si="2"/>
        <v>1.5661703380634519E-2</v>
      </c>
      <c r="E23" s="215">
        <f t="shared" si="3"/>
        <v>1.0345330511399598E-2</v>
      </c>
      <c r="F23" s="52">
        <f t="shared" si="4"/>
        <v>-0.40158802870667265</v>
      </c>
      <c r="H23" s="19">
        <v>183.98400000000001</v>
      </c>
      <c r="I23" s="140">
        <v>115.66899999999998</v>
      </c>
      <c r="J23" s="247">
        <f t="shared" si="5"/>
        <v>1.909704237898429E-2</v>
      </c>
      <c r="K23" s="215">
        <f t="shared" si="6"/>
        <v>1.340490869355305E-2</v>
      </c>
      <c r="L23" s="52">
        <f t="shared" si="7"/>
        <v>-0.37130946169232121</v>
      </c>
      <c r="N23" s="27">
        <f t="shared" si="27"/>
        <v>7.0233623453962446</v>
      </c>
      <c r="O23" s="152">
        <f t="shared" si="28"/>
        <v>7.3787318193416676</v>
      </c>
      <c r="P23" s="52">
        <f t="shared" si="29"/>
        <v>5.0598197340389915E-2</v>
      </c>
    </row>
    <row r="24" spans="1:16" ht="20.100000000000001" customHeight="1" x14ac:dyDescent="0.25">
      <c r="A24" s="8" t="s">
        <v>177</v>
      </c>
      <c r="B24" s="19">
        <v>207.29999999999995</v>
      </c>
      <c r="C24" s="140">
        <v>133.65</v>
      </c>
      <c r="D24" s="247">
        <f t="shared" si="2"/>
        <v>1.2393766646837438E-2</v>
      </c>
      <c r="E24" s="215">
        <f t="shared" si="3"/>
        <v>8.8201927969415415E-3</v>
      </c>
      <c r="F24" s="52">
        <f t="shared" si="4"/>
        <v>-0.35528219971056424</v>
      </c>
      <c r="H24" s="19">
        <v>48.933999999999997</v>
      </c>
      <c r="I24" s="140">
        <v>103.34900000000003</v>
      </c>
      <c r="J24" s="247">
        <f t="shared" si="5"/>
        <v>5.0792170611206255E-3</v>
      </c>
      <c r="K24" s="215">
        <f t="shared" si="6"/>
        <v>1.1977140881048638E-2</v>
      </c>
      <c r="L24" s="52">
        <f t="shared" si="7"/>
        <v>1.1120080107900445</v>
      </c>
      <c r="N24" s="27">
        <f t="shared" si="27"/>
        <v>2.3605402797877475</v>
      </c>
      <c r="O24" s="152">
        <f t="shared" si="28"/>
        <v>7.7328095772540237</v>
      </c>
      <c r="P24" s="52">
        <f t="shared" si="29"/>
        <v>2.2758642771176669</v>
      </c>
    </row>
    <row r="25" spans="1:16" ht="20.100000000000001" customHeight="1" x14ac:dyDescent="0.25">
      <c r="A25" s="8" t="s">
        <v>181</v>
      </c>
      <c r="B25" s="19">
        <v>302.38999999999993</v>
      </c>
      <c r="C25" s="140">
        <v>353.29999999999995</v>
      </c>
      <c r="D25" s="247">
        <f t="shared" si="2"/>
        <v>1.8078876489807879E-2</v>
      </c>
      <c r="E25" s="215">
        <f t="shared" si="3"/>
        <v>2.3315930528690208E-2</v>
      </c>
      <c r="F25" s="52">
        <f t="shared" si="4"/>
        <v>0.16835874202189238</v>
      </c>
      <c r="H25" s="19">
        <v>84.035999999999987</v>
      </c>
      <c r="I25" s="140">
        <v>94.632999999999996</v>
      </c>
      <c r="J25" s="247">
        <f t="shared" si="5"/>
        <v>8.7227098734690162E-3</v>
      </c>
      <c r="K25" s="215">
        <f t="shared" si="6"/>
        <v>1.0967041509799566E-2</v>
      </c>
      <c r="L25" s="52">
        <f t="shared" si="7"/>
        <v>0.12610071873958792</v>
      </c>
      <c r="N25" s="27">
        <f t="shared" ref="N25:N29" si="30">(H25/B25)*10</f>
        <v>2.7790601541056255</v>
      </c>
      <c r="O25" s="152">
        <f t="shared" ref="O25:O29" si="31">(I25/C25)*10</f>
        <v>2.678545145768469</v>
      </c>
      <c r="P25" s="52">
        <f t="shared" ref="P25:P29" si="32">(O25-N25)/N25</f>
        <v>-3.6168705520339774E-2</v>
      </c>
    </row>
    <row r="26" spans="1:16" ht="20.100000000000001" customHeight="1" x14ac:dyDescent="0.25">
      <c r="A26" s="8" t="s">
        <v>193</v>
      </c>
      <c r="B26" s="19">
        <v>118.68</v>
      </c>
      <c r="C26" s="140">
        <v>126.77000000000001</v>
      </c>
      <c r="D26" s="247">
        <f t="shared" si="2"/>
        <v>7.095476245280596E-3</v>
      </c>
      <c r="E26" s="215">
        <f t="shared" si="3"/>
        <v>8.3661492021569715E-3</v>
      </c>
      <c r="F26" s="52">
        <f t="shared" si="4"/>
        <v>6.816649814627572E-2</v>
      </c>
      <c r="H26" s="19">
        <v>86.864999999999981</v>
      </c>
      <c r="I26" s="140">
        <v>77.484999999999999</v>
      </c>
      <c r="J26" s="247">
        <f t="shared" si="5"/>
        <v>9.0163524341816126E-3</v>
      </c>
      <c r="K26" s="215">
        <f t="shared" si="6"/>
        <v>8.979755596745527E-3</v>
      </c>
      <c r="L26" s="52">
        <f t="shared" ref="L26:L30" si="33">(I26-H26)/H26</f>
        <v>-0.10798365279456609</v>
      </c>
      <c r="N26" s="27">
        <f t="shared" si="30"/>
        <v>7.3192618806875611</v>
      </c>
      <c r="O26" s="152">
        <f t="shared" si="31"/>
        <v>6.1122505324603607</v>
      </c>
      <c r="P26" s="52">
        <f t="shared" si="32"/>
        <v>-0.16490888943487503</v>
      </c>
    </row>
    <row r="27" spans="1:16" ht="20.100000000000001" customHeight="1" x14ac:dyDescent="0.25">
      <c r="A27" s="8" t="s">
        <v>223</v>
      </c>
      <c r="B27" s="19">
        <v>80.099999999999994</v>
      </c>
      <c r="C27" s="140">
        <v>138.44999999999999</v>
      </c>
      <c r="D27" s="247">
        <f t="shared" si="2"/>
        <v>4.7889083859704723E-3</v>
      </c>
      <c r="E27" s="215">
        <f t="shared" si="3"/>
        <v>9.1369673979540319E-3</v>
      </c>
      <c r="F27" s="52">
        <f t="shared" si="4"/>
        <v>0.72846441947565543</v>
      </c>
      <c r="H27" s="19">
        <v>37.097000000000001</v>
      </c>
      <c r="I27" s="140">
        <v>66.38</v>
      </c>
      <c r="J27" s="247">
        <f t="shared" si="5"/>
        <v>3.8505684251520793E-3</v>
      </c>
      <c r="K27" s="215">
        <f t="shared" si="6"/>
        <v>7.6927944313346843E-3</v>
      </c>
      <c r="L27" s="52">
        <f t="shared" si="33"/>
        <v>0.78936302126856606</v>
      </c>
      <c r="N27" s="27">
        <f t="shared" si="30"/>
        <v>4.6313358302122349</v>
      </c>
      <c r="O27" s="152">
        <f t="shared" si="31"/>
        <v>4.7945106536655837</v>
      </c>
      <c r="P27" s="52">
        <f t="shared" si="32"/>
        <v>3.5232777201965756E-2</v>
      </c>
    </row>
    <row r="28" spans="1:16" ht="20.100000000000001" customHeight="1" x14ac:dyDescent="0.25">
      <c r="A28" s="8" t="s">
        <v>176</v>
      </c>
      <c r="B28" s="19">
        <v>149.26000000000002</v>
      </c>
      <c r="C28" s="140">
        <v>130.34999999999997</v>
      </c>
      <c r="D28" s="247">
        <f t="shared" si="2"/>
        <v>8.9237511322091505E-3</v>
      </c>
      <c r="E28" s="215">
        <f t="shared" si="3"/>
        <v>8.6024102587454517E-3</v>
      </c>
      <c r="F28" s="52">
        <f t="shared" si="4"/>
        <v>-0.12669167894948447</v>
      </c>
      <c r="H28" s="19">
        <v>51.746999999999971</v>
      </c>
      <c r="I28" s="140">
        <v>65.382000000000005</v>
      </c>
      <c r="J28" s="247">
        <f t="shared" si="5"/>
        <v>5.3711988650388042E-3</v>
      </c>
      <c r="K28" s="215">
        <f t="shared" si="6"/>
        <v>7.5771359673022657E-3</v>
      </c>
      <c r="L28" s="52">
        <f t="shared" si="33"/>
        <v>0.26349353585715191</v>
      </c>
      <c r="N28" s="27">
        <f t="shared" ref="N28" si="34">(H28/B28)*10</f>
        <v>3.4669033900576149</v>
      </c>
      <c r="O28" s="152">
        <f t="shared" ref="O28" si="35">(I28/C28)*10</f>
        <v>5.0158803222094388</v>
      </c>
      <c r="P28" s="52">
        <f t="shared" ref="P28" si="36">(O28-N28)/N28</f>
        <v>0.44678975958602701</v>
      </c>
    </row>
    <row r="29" spans="1:16" ht="20.100000000000001" customHeight="1" x14ac:dyDescent="0.25">
      <c r="A29" s="8" t="s">
        <v>194</v>
      </c>
      <c r="B29" s="19">
        <v>103.82999999999998</v>
      </c>
      <c r="C29" s="140">
        <v>213.47000000000003</v>
      </c>
      <c r="D29" s="247">
        <f t="shared" si="2"/>
        <v>6.207644915297305E-3</v>
      </c>
      <c r="E29" s="215">
        <f t="shared" si="3"/>
        <v>1.4087890432945088E-2</v>
      </c>
      <c r="F29" s="52">
        <f t="shared" si="4"/>
        <v>1.0559568525474339</v>
      </c>
      <c r="H29" s="19">
        <v>27.384999999999998</v>
      </c>
      <c r="I29" s="140">
        <v>63.970999999999989</v>
      </c>
      <c r="J29" s="247">
        <f t="shared" si="5"/>
        <v>2.8424890509418464E-3</v>
      </c>
      <c r="K29" s="215">
        <f t="shared" si="6"/>
        <v>7.4136148322824797E-3</v>
      </c>
      <c r="L29" s="52">
        <f t="shared" si="33"/>
        <v>1.3359868541172173</v>
      </c>
      <c r="N29" s="27">
        <f t="shared" si="30"/>
        <v>2.637484349417317</v>
      </c>
      <c r="O29" s="152">
        <f t="shared" si="31"/>
        <v>2.9967208507050165</v>
      </c>
      <c r="P29" s="52">
        <f t="shared" si="32"/>
        <v>0.13620422102867202</v>
      </c>
    </row>
    <row r="30" spans="1:16" ht="20.100000000000001" customHeight="1" x14ac:dyDescent="0.25">
      <c r="A30" s="8" t="s">
        <v>224</v>
      </c>
      <c r="B30" s="19">
        <v>105.64000000000001</v>
      </c>
      <c r="C30" s="140">
        <v>180.53000000000003</v>
      </c>
      <c r="D30" s="247">
        <f t="shared" si="2"/>
        <v>6.3158587002986374E-3</v>
      </c>
      <c r="E30" s="215">
        <f t="shared" si="3"/>
        <v>1.1914024733496871E-2</v>
      </c>
      <c r="F30" s="52">
        <f t="shared" si="4"/>
        <v>0.70891707686482397</v>
      </c>
      <c r="H30" s="19">
        <v>34.305999999999997</v>
      </c>
      <c r="I30" s="140">
        <v>61.692</v>
      </c>
      <c r="J30" s="247">
        <f t="shared" si="5"/>
        <v>3.5608701618262185E-3</v>
      </c>
      <c r="K30" s="215">
        <f t="shared" si="6"/>
        <v>7.1495009650180685E-3</v>
      </c>
      <c r="L30" s="52">
        <f t="shared" si="33"/>
        <v>0.79828601410831934</v>
      </c>
      <c r="N30" s="27">
        <f t="shared" ref="N30" si="37">(H30/B30)*10</f>
        <v>3.2474441499432025</v>
      </c>
      <c r="O30" s="152">
        <f t="shared" ref="O30" si="38">(I30/C30)*10</f>
        <v>3.4172713676397271</v>
      </c>
      <c r="P30" s="52">
        <f t="shared" ref="P30" si="39">(O30-N30)/N30</f>
        <v>5.2295654630271256E-2</v>
      </c>
    </row>
    <row r="31" spans="1:16" ht="20.100000000000001" customHeight="1" x14ac:dyDescent="0.25">
      <c r="A31" s="8" t="s">
        <v>183</v>
      </c>
      <c r="B31" s="19">
        <v>1.6400000000000001</v>
      </c>
      <c r="C31" s="140">
        <v>121.02999999999997</v>
      </c>
      <c r="D31" s="247">
        <f t="shared" si="2"/>
        <v>9.8050059338221929E-5</v>
      </c>
      <c r="E31" s="215">
        <f t="shared" si="3"/>
        <v>7.9873395751128666E-3</v>
      </c>
      <c r="F31" s="52">
        <f t="shared" si="4"/>
        <v>72.798780487804862</v>
      </c>
      <c r="H31" s="19">
        <v>1.085</v>
      </c>
      <c r="I31" s="140">
        <v>54.670999999999999</v>
      </c>
      <c r="J31" s="247">
        <f t="shared" si="5"/>
        <v>1.1262007012130377E-4</v>
      </c>
      <c r="K31" s="215">
        <f t="shared" si="6"/>
        <v>6.3358355582328798E-3</v>
      </c>
      <c r="L31" s="52">
        <f t="shared" si="7"/>
        <v>49.388018433179724</v>
      </c>
      <c r="N31" s="27">
        <f t="shared" si="24"/>
        <v>6.6158536585365848</v>
      </c>
      <c r="O31" s="152">
        <f t="shared" si="25"/>
        <v>4.5171445096257132</v>
      </c>
      <c r="P31" s="52">
        <f t="shared" si="26"/>
        <v>-0.31722424001970778</v>
      </c>
    </row>
    <row r="32" spans="1:16" ht="20.100000000000001" customHeight="1" thickBot="1" x14ac:dyDescent="0.3">
      <c r="A32" s="8" t="s">
        <v>17</v>
      </c>
      <c r="B32" s="19">
        <f>B33-SUM(B7:B31)</f>
        <v>4654.4999999999964</v>
      </c>
      <c r="C32" s="140">
        <f>C33-SUM(C7:C31)</f>
        <v>1888.239999999998</v>
      </c>
      <c r="D32" s="247">
        <f t="shared" si="2"/>
        <v>0.27827682999375219</v>
      </c>
      <c r="E32" s="215">
        <f t="shared" si="3"/>
        <v>0.12461384846163022</v>
      </c>
      <c r="F32" s="52">
        <f t="shared" si="4"/>
        <v>-0.59431947577613076</v>
      </c>
      <c r="H32" s="19">
        <f>H33-SUM(H7:H31)</f>
        <v>1902.8549999999987</v>
      </c>
      <c r="I32" s="140">
        <f>I33-SUM(I7:I31)</f>
        <v>753.58799999999701</v>
      </c>
      <c r="J32" s="247">
        <f t="shared" si="5"/>
        <v>0.19751121062734869</v>
      </c>
      <c r="K32" s="215">
        <f t="shared" si="6"/>
        <v>8.7333497588439585E-2</v>
      </c>
      <c r="L32" s="52">
        <f t="shared" ref="L32:L33" si="40">(I32-H32)/H32</f>
        <v>-0.60396982429034396</v>
      </c>
      <c r="N32" s="27">
        <f t="shared" si="0"/>
        <v>4.0882049629390913</v>
      </c>
      <c r="O32" s="152">
        <f t="shared" si="1"/>
        <v>3.9909545396771486</v>
      </c>
      <c r="P32" s="52">
        <f t="shared" si="8"/>
        <v>-2.3788049802676091E-2</v>
      </c>
    </row>
    <row r="33" spans="1:16" ht="26.25" customHeight="1" thickBot="1" x14ac:dyDescent="0.3">
      <c r="A33" s="12" t="s">
        <v>18</v>
      </c>
      <c r="B33" s="17">
        <v>16726.149999999994</v>
      </c>
      <c r="C33" s="145">
        <v>15152.73</v>
      </c>
      <c r="D33" s="243">
        <f>SUM(D7:D32)</f>
        <v>1</v>
      </c>
      <c r="E33" s="244">
        <f>SUM(E7:E32)</f>
        <v>1</v>
      </c>
      <c r="F33" s="57">
        <f t="shared" si="4"/>
        <v>-9.406946607557598E-2</v>
      </c>
      <c r="G33" s="1"/>
      <c r="H33" s="17">
        <v>9634.1619999999984</v>
      </c>
      <c r="I33" s="145">
        <v>8628.8539999999975</v>
      </c>
      <c r="J33" s="243">
        <f>SUM(J7:J32)</f>
        <v>1</v>
      </c>
      <c r="K33" s="244">
        <f>SUM(K7:K32)</f>
        <v>1.0000000000000002</v>
      </c>
      <c r="L33" s="57">
        <f t="shared" si="40"/>
        <v>-0.10434825571751867</v>
      </c>
      <c r="N33" s="29">
        <f t="shared" si="0"/>
        <v>5.7599399742319672</v>
      </c>
      <c r="O33" s="146">
        <f t="shared" si="1"/>
        <v>5.6945870480104883</v>
      </c>
      <c r="P33" s="57">
        <f t="shared" si="8"/>
        <v>-1.1346112375102158E-2</v>
      </c>
    </row>
    <row r="35" spans="1:16" ht="15.75" thickBot="1" x14ac:dyDescent="0.3"/>
    <row r="36" spans="1:16" x14ac:dyDescent="0.25">
      <c r="A36" s="357" t="s">
        <v>2</v>
      </c>
      <c r="B36" s="351" t="s">
        <v>1</v>
      </c>
      <c r="C36" s="344"/>
      <c r="D36" s="351" t="s">
        <v>104</v>
      </c>
      <c r="E36" s="344"/>
      <c r="F36" s="130" t="s">
        <v>0</v>
      </c>
      <c r="H36" s="360" t="s">
        <v>19</v>
      </c>
      <c r="I36" s="361"/>
      <c r="J36" s="351" t="s">
        <v>104</v>
      </c>
      <c r="K36" s="349"/>
      <c r="L36" s="130" t="s">
        <v>0</v>
      </c>
      <c r="N36" s="343" t="s">
        <v>22</v>
      </c>
      <c r="O36" s="344"/>
      <c r="P36" s="130" t="s">
        <v>0</v>
      </c>
    </row>
    <row r="37" spans="1:16" x14ac:dyDescent="0.25">
      <c r="A37" s="358"/>
      <c r="B37" s="352" t="str">
        <f>B5</f>
        <v>jan-out</v>
      </c>
      <c r="C37" s="346"/>
      <c r="D37" s="352" t="str">
        <f>B5</f>
        <v>jan-out</v>
      </c>
      <c r="E37" s="346"/>
      <c r="F37" s="131" t="str">
        <f>F5</f>
        <v>2023/2022</v>
      </c>
      <c r="H37" s="341" t="str">
        <f>B5</f>
        <v>jan-out</v>
      </c>
      <c r="I37" s="346"/>
      <c r="J37" s="352" t="str">
        <f>B5</f>
        <v>jan-out</v>
      </c>
      <c r="K37" s="342"/>
      <c r="L37" s="131" t="str">
        <f>F37</f>
        <v>2023/2022</v>
      </c>
      <c r="N37" s="341" t="str">
        <f>B5</f>
        <v>jan-out</v>
      </c>
      <c r="O37" s="342"/>
      <c r="P37" s="131" t="str">
        <f>P5</f>
        <v>2023/2022</v>
      </c>
    </row>
    <row r="38" spans="1:16" ht="19.5" customHeight="1" thickBot="1" x14ac:dyDescent="0.3">
      <c r="A38" s="359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171</v>
      </c>
      <c r="B39" s="39">
        <v>116.92</v>
      </c>
      <c r="C39" s="147">
        <v>897.63999999999987</v>
      </c>
      <c r="D39" s="247">
        <f t="shared" ref="D39:D55" si="41">B39/$B$56</f>
        <v>2.4039855333200372E-2</v>
      </c>
      <c r="E39" s="246">
        <f t="shared" ref="E39:E55" si="42">C39/$C$56</f>
        <v>0.15636611312695645</v>
      </c>
      <c r="F39" s="52">
        <f>(C39-B39)/B39</f>
        <v>6.6773862470064991</v>
      </c>
      <c r="H39" s="39">
        <v>264.63900000000001</v>
      </c>
      <c r="I39" s="147">
        <v>749.73800000000028</v>
      </c>
      <c r="J39" s="247">
        <f t="shared" ref="J39:J55" si="43">H39/$H$56</f>
        <v>8.7836182775891447E-2</v>
      </c>
      <c r="K39" s="246">
        <f t="shared" ref="K39:K55" si="44">I39/$I$56</f>
        <v>0.2669221945396405</v>
      </c>
      <c r="L39" s="52">
        <f>(I39-H39)/H39</f>
        <v>1.8330593752243631</v>
      </c>
      <c r="N39" s="27">
        <f t="shared" ref="N39:N56" si="45">(H39/B39)*10</f>
        <v>22.63419432090318</v>
      </c>
      <c r="O39" s="151">
        <f t="shared" ref="O39:O56" si="46">(I39/C39)*10</f>
        <v>8.3523238714852326</v>
      </c>
      <c r="P39" s="61">
        <f t="shared" si="8"/>
        <v>-0.63098647325071</v>
      </c>
    </row>
    <row r="40" spans="1:16" ht="20.100000000000001" customHeight="1" x14ac:dyDescent="0.25">
      <c r="A40" s="38" t="s">
        <v>164</v>
      </c>
      <c r="B40" s="19">
        <v>592.68999999999994</v>
      </c>
      <c r="C40" s="140">
        <v>1006.8200000000002</v>
      </c>
      <c r="D40" s="247">
        <f t="shared" si="41"/>
        <v>0.12186265700850604</v>
      </c>
      <c r="E40" s="215">
        <f t="shared" si="42"/>
        <v>0.17538493161900354</v>
      </c>
      <c r="F40" s="52">
        <f t="shared" ref="F40:F56" si="47">(C40-B40)/B40</f>
        <v>0.69872952133493105</v>
      </c>
      <c r="H40" s="19">
        <v>1024.0229999999999</v>
      </c>
      <c r="I40" s="140">
        <v>653.39499999999998</v>
      </c>
      <c r="J40" s="247">
        <f t="shared" si="43"/>
        <v>0.33988290234892315</v>
      </c>
      <c r="K40" s="215">
        <f t="shared" si="44"/>
        <v>0.23262209905490763</v>
      </c>
      <c r="L40" s="52">
        <f t="shared" ref="L40:L56" si="48">(I40-H40)/H40</f>
        <v>-0.36193327688928856</v>
      </c>
      <c r="N40" s="27">
        <f t="shared" si="45"/>
        <v>17.277548128026456</v>
      </c>
      <c r="O40" s="152">
        <f t="shared" si="46"/>
        <v>6.4896903120716694</v>
      </c>
      <c r="P40" s="52">
        <f t="shared" si="8"/>
        <v>-0.62438592189220776</v>
      </c>
    </row>
    <row r="41" spans="1:16" ht="20.100000000000001" customHeight="1" x14ac:dyDescent="0.25">
      <c r="A41" s="38" t="s">
        <v>166</v>
      </c>
      <c r="B41" s="19">
        <v>321.46999999999991</v>
      </c>
      <c r="C41" s="140">
        <v>757.19999999999982</v>
      </c>
      <c r="D41" s="247">
        <f t="shared" si="41"/>
        <v>6.6097265600101957E-2</v>
      </c>
      <c r="E41" s="215">
        <f t="shared" si="42"/>
        <v>0.13190189926889556</v>
      </c>
      <c r="F41" s="52">
        <f t="shared" si="47"/>
        <v>1.3554297446106947</v>
      </c>
      <c r="H41" s="19">
        <v>152.52599999999995</v>
      </c>
      <c r="I41" s="140">
        <v>322.51300000000003</v>
      </c>
      <c r="J41" s="247">
        <f t="shared" si="43"/>
        <v>5.0624819524240999E-2</v>
      </c>
      <c r="K41" s="215">
        <f t="shared" si="44"/>
        <v>0.11482128120431812</v>
      </c>
      <c r="L41" s="52">
        <f t="shared" si="48"/>
        <v>1.1144788429513666</v>
      </c>
      <c r="N41" s="27">
        <f t="shared" si="45"/>
        <v>4.7446418017233336</v>
      </c>
      <c r="O41" s="152">
        <f t="shared" si="46"/>
        <v>4.2592842049656641</v>
      </c>
      <c r="P41" s="52">
        <f t="shared" si="8"/>
        <v>-0.10229594077710556</v>
      </c>
    </row>
    <row r="42" spans="1:16" ht="20.100000000000001" customHeight="1" x14ac:dyDescent="0.25">
      <c r="A42" s="38" t="s">
        <v>158</v>
      </c>
      <c r="B42" s="19">
        <v>1105.56</v>
      </c>
      <c r="C42" s="140">
        <v>941.14</v>
      </c>
      <c r="D42" s="247">
        <f t="shared" si="41"/>
        <v>0.22731356878355288</v>
      </c>
      <c r="E42" s="215">
        <f t="shared" si="42"/>
        <v>0.1639436786554786</v>
      </c>
      <c r="F42" s="52">
        <f t="shared" ref="F42:F44" si="49">(C42-B42)/B42</f>
        <v>-0.14872101016679326</v>
      </c>
      <c r="H42" s="19">
        <v>398.47099999999989</v>
      </c>
      <c r="I42" s="140">
        <v>258.78000000000009</v>
      </c>
      <c r="J42" s="247">
        <f t="shared" si="43"/>
        <v>0.13225628719460181</v>
      </c>
      <c r="K42" s="215">
        <f t="shared" si="44"/>
        <v>9.2131018439732495E-2</v>
      </c>
      <c r="L42" s="52">
        <f t="shared" ref="L42:L54" si="50">(I42-H42)/H42</f>
        <v>-0.35056754443861621</v>
      </c>
      <c r="N42" s="27">
        <f t="shared" si="45"/>
        <v>3.6042458120771363</v>
      </c>
      <c r="O42" s="152">
        <f t="shared" si="46"/>
        <v>2.7496440487068883</v>
      </c>
      <c r="P42" s="52">
        <f t="shared" ref="P42:P45" si="51">(O42-N42)/N42</f>
        <v>-0.23710973333357049</v>
      </c>
    </row>
    <row r="43" spans="1:16" ht="20.100000000000001" customHeight="1" x14ac:dyDescent="0.25">
      <c r="A43" s="38" t="s">
        <v>163</v>
      </c>
      <c r="B43" s="19">
        <v>219.32</v>
      </c>
      <c r="C43" s="140">
        <v>443.07000000000011</v>
      </c>
      <c r="D43" s="247">
        <f t="shared" si="41"/>
        <v>4.5094261646232515E-2</v>
      </c>
      <c r="E43" s="215">
        <f t="shared" si="42"/>
        <v>7.7181424338443716E-2</v>
      </c>
      <c r="F43" s="52">
        <f t="shared" si="49"/>
        <v>1.0201987962794097</v>
      </c>
      <c r="H43" s="19">
        <v>136.29700000000003</v>
      </c>
      <c r="I43" s="140">
        <v>158.35299999999998</v>
      </c>
      <c r="J43" s="247">
        <f t="shared" si="43"/>
        <v>4.5238261192816168E-2</v>
      </c>
      <c r="K43" s="215">
        <f t="shared" si="44"/>
        <v>5.6376934705104548E-2</v>
      </c>
      <c r="L43" s="52">
        <f t="shared" si="50"/>
        <v>0.16182307754389275</v>
      </c>
      <c r="N43" s="27">
        <f t="shared" si="45"/>
        <v>6.2145267189494815</v>
      </c>
      <c r="O43" s="152">
        <f t="shared" si="46"/>
        <v>3.5739950797842313</v>
      </c>
      <c r="P43" s="52">
        <f t="shared" si="51"/>
        <v>-0.42489665884188393</v>
      </c>
    </row>
    <row r="44" spans="1:16" ht="20.100000000000001" customHeight="1" x14ac:dyDescent="0.25">
      <c r="A44" s="38" t="s">
        <v>188</v>
      </c>
      <c r="B44" s="19">
        <v>65.489999999999995</v>
      </c>
      <c r="C44" s="140">
        <v>183.57999999999998</v>
      </c>
      <c r="D44" s="247">
        <f t="shared" si="41"/>
        <v>1.3465362006254637E-2</v>
      </c>
      <c r="E44" s="215">
        <f t="shared" si="42"/>
        <v>3.1979068499450411E-2</v>
      </c>
      <c r="F44" s="52">
        <f t="shared" si="49"/>
        <v>1.8031760574133455</v>
      </c>
      <c r="H44" s="19">
        <v>25.364000000000001</v>
      </c>
      <c r="I44" s="140">
        <v>137.39100000000002</v>
      </c>
      <c r="J44" s="247">
        <f t="shared" si="43"/>
        <v>8.4185510825226465E-3</v>
      </c>
      <c r="K44" s="215">
        <f t="shared" si="44"/>
        <v>4.8914030274570239E-2</v>
      </c>
      <c r="L44" s="52">
        <f t="shared" si="50"/>
        <v>4.4167718025548028</v>
      </c>
      <c r="N44" s="27">
        <f t="shared" si="45"/>
        <v>3.8729577034661782</v>
      </c>
      <c r="O44" s="152">
        <f t="shared" si="46"/>
        <v>7.483985183571197</v>
      </c>
      <c r="P44" s="52">
        <f t="shared" si="51"/>
        <v>0.93236945936002869</v>
      </c>
    </row>
    <row r="45" spans="1:16" ht="20.100000000000001" customHeight="1" x14ac:dyDescent="0.25">
      <c r="A45" s="38" t="s">
        <v>181</v>
      </c>
      <c r="B45" s="19">
        <v>302.38999999999993</v>
      </c>
      <c r="C45" s="140">
        <v>353.29999999999995</v>
      </c>
      <c r="D45" s="247">
        <f t="shared" si="41"/>
        <v>6.2174237548806521E-2</v>
      </c>
      <c r="E45" s="215">
        <f t="shared" si="42"/>
        <v>6.1543767844295834E-2</v>
      </c>
      <c r="F45" s="52">
        <f t="shared" ref="F45:F54" si="52">(C45-B45)/B45</f>
        <v>0.16835874202189238</v>
      </c>
      <c r="H45" s="19">
        <v>84.035999999999987</v>
      </c>
      <c r="I45" s="140">
        <v>94.632999999999996</v>
      </c>
      <c r="J45" s="247">
        <f t="shared" si="43"/>
        <v>2.7892341853448705E-2</v>
      </c>
      <c r="K45" s="215">
        <f t="shared" si="44"/>
        <v>3.3691300208699294E-2</v>
      </c>
      <c r="L45" s="52">
        <f t="shared" si="50"/>
        <v>0.12610071873958792</v>
      </c>
      <c r="N45" s="27">
        <f t="shared" si="45"/>
        <v>2.7790601541056255</v>
      </c>
      <c r="O45" s="152">
        <f t="shared" si="46"/>
        <v>2.678545145768469</v>
      </c>
      <c r="P45" s="52">
        <f t="shared" si="51"/>
        <v>-3.6168705520339774E-2</v>
      </c>
    </row>
    <row r="46" spans="1:16" ht="20.100000000000001" customHeight="1" x14ac:dyDescent="0.25">
      <c r="A46" s="38" t="s">
        <v>176</v>
      </c>
      <c r="B46" s="19">
        <v>149.26000000000002</v>
      </c>
      <c r="C46" s="140">
        <v>130.34999999999997</v>
      </c>
      <c r="D46" s="247">
        <f t="shared" si="41"/>
        <v>3.0689264514484161E-2</v>
      </c>
      <c r="E46" s="215">
        <f t="shared" si="42"/>
        <v>2.2706567049261141E-2</v>
      </c>
      <c r="F46" s="52">
        <f t="shared" si="52"/>
        <v>-0.12669167894948447</v>
      </c>
      <c r="H46" s="19">
        <v>51.746999999999971</v>
      </c>
      <c r="I46" s="140">
        <v>65.382000000000005</v>
      </c>
      <c r="J46" s="247">
        <f t="shared" si="43"/>
        <v>1.7175317886267905E-2</v>
      </c>
      <c r="K46" s="215">
        <f t="shared" si="44"/>
        <v>2.3277340782234288E-2</v>
      </c>
      <c r="L46" s="52">
        <f t="shared" si="50"/>
        <v>0.26349353585715191</v>
      </c>
      <c r="N46" s="27">
        <f t="shared" ref="N46:N55" si="53">(H46/B46)*10</f>
        <v>3.4669033900576149</v>
      </c>
      <c r="O46" s="152">
        <f t="shared" ref="O46:O55" si="54">(I46/C46)*10</f>
        <v>5.0158803222094388</v>
      </c>
      <c r="P46" s="52">
        <f t="shared" ref="P46:P55" si="55">(O46-N46)/N46</f>
        <v>0.44678975958602701</v>
      </c>
    </row>
    <row r="47" spans="1:16" ht="20.100000000000001" customHeight="1" x14ac:dyDescent="0.25">
      <c r="A47" s="38" t="s">
        <v>183</v>
      </c>
      <c r="B47" s="19">
        <v>1.6400000000000001</v>
      </c>
      <c r="C47" s="140">
        <v>121.02999999999997</v>
      </c>
      <c r="D47" s="247">
        <f t="shared" si="41"/>
        <v>3.3719947610715543E-4</v>
      </c>
      <c r="E47" s="215">
        <f t="shared" si="42"/>
        <v>2.1083051860161687E-2</v>
      </c>
      <c r="F47" s="52">
        <f t="shared" si="52"/>
        <v>72.798780487804862</v>
      </c>
      <c r="H47" s="19">
        <v>1.085</v>
      </c>
      <c r="I47" s="140">
        <v>54.670999999999999</v>
      </c>
      <c r="J47" s="247">
        <f t="shared" si="43"/>
        <v>3.6012174438326253E-4</v>
      </c>
      <c r="K47" s="215">
        <f t="shared" si="44"/>
        <v>1.9464003822237477E-2</v>
      </c>
      <c r="L47" s="52">
        <f t="shared" si="50"/>
        <v>49.388018433179724</v>
      </c>
      <c r="N47" s="27">
        <f t="shared" si="53"/>
        <v>6.6158536585365848</v>
      </c>
      <c r="O47" s="152">
        <f t="shared" si="54"/>
        <v>4.5171445096257132</v>
      </c>
      <c r="P47" s="52">
        <f t="shared" si="55"/>
        <v>-0.31722424001970778</v>
      </c>
    </row>
    <row r="48" spans="1:16" ht="20.100000000000001" customHeight="1" x14ac:dyDescent="0.25">
      <c r="A48" s="38" t="s">
        <v>175</v>
      </c>
      <c r="B48" s="19">
        <v>211.15999999999997</v>
      </c>
      <c r="C48" s="140">
        <v>120.80000000000001</v>
      </c>
      <c r="D48" s="247">
        <f t="shared" si="41"/>
        <v>4.3416488643162755E-2</v>
      </c>
      <c r="E48" s="215">
        <f t="shared" si="42"/>
        <v>2.1042986571160313E-2</v>
      </c>
      <c r="F48" s="52">
        <f t="shared" si="52"/>
        <v>-0.42792195491570362</v>
      </c>
      <c r="H48" s="19">
        <v>92.700999999999993</v>
      </c>
      <c r="I48" s="140">
        <v>54.291000000000004</v>
      </c>
      <c r="J48" s="247">
        <f t="shared" si="43"/>
        <v>3.0768337166887389E-2</v>
      </c>
      <c r="K48" s="215">
        <f t="shared" si="44"/>
        <v>1.9328715983118926E-2</v>
      </c>
      <c r="L48" s="52">
        <f t="shared" ref="L48:L52" si="56">(I48-H48)/H48</f>
        <v>-0.41434288734749347</v>
      </c>
      <c r="N48" s="27">
        <f t="shared" ref="N48" si="57">(H48/B48)*10</f>
        <v>4.390083349119152</v>
      </c>
      <c r="O48" s="152">
        <f t="shared" ref="O48" si="58">(I48/C48)*10</f>
        <v>4.4942880794701985</v>
      </c>
      <c r="P48" s="52">
        <f t="shared" ref="P48" si="59">(O48-N48)/N48</f>
        <v>2.3736389964430775E-2</v>
      </c>
    </row>
    <row r="49" spans="1:16" ht="20.100000000000001" customHeight="1" x14ac:dyDescent="0.25">
      <c r="A49" s="38" t="s">
        <v>182</v>
      </c>
      <c r="B49" s="19">
        <v>102.85</v>
      </c>
      <c r="C49" s="140">
        <v>344.49000000000007</v>
      </c>
      <c r="D49" s="247">
        <f t="shared" si="41"/>
        <v>2.1146930559524959E-2</v>
      </c>
      <c r="E49" s="215">
        <f t="shared" si="42"/>
        <v>6.0009093078634244E-2</v>
      </c>
      <c r="F49" s="52">
        <f t="shared" si="52"/>
        <v>2.3494409333981534</v>
      </c>
      <c r="H49" s="19">
        <v>13.962</v>
      </c>
      <c r="I49" s="140">
        <v>47.357999999999997</v>
      </c>
      <c r="J49" s="247">
        <f t="shared" si="43"/>
        <v>4.6341196268010242E-3</v>
      </c>
      <c r="K49" s="215">
        <f t="shared" si="44"/>
        <v>1.6860424960463909E-2</v>
      </c>
      <c r="L49" s="52">
        <f t="shared" si="56"/>
        <v>2.3919209282337777</v>
      </c>
      <c r="N49" s="27">
        <f t="shared" ref="N49:N50" si="60">(H49/B49)*10</f>
        <v>1.3575109382596016</v>
      </c>
      <c r="O49" s="152">
        <f t="shared" ref="O49:O50" si="61">(I49/C49)*10</f>
        <v>1.3747278585735432</v>
      </c>
      <c r="P49" s="52">
        <f t="shared" ref="P49:P50" si="62">(O49-N49)/N49</f>
        <v>1.2682712034729232E-2</v>
      </c>
    </row>
    <row r="50" spans="1:16" ht="20.100000000000001" customHeight="1" x14ac:dyDescent="0.25">
      <c r="A50" s="38" t="s">
        <v>169</v>
      </c>
      <c r="B50" s="19">
        <v>286.73</v>
      </c>
      <c r="C50" s="140">
        <v>56.259999999999991</v>
      </c>
      <c r="D50" s="247">
        <f t="shared" si="41"/>
        <v>5.8954393770856511E-2</v>
      </c>
      <c r="E50" s="215">
        <f t="shared" si="42"/>
        <v>9.8003180835552883E-3</v>
      </c>
      <c r="F50" s="52">
        <f t="shared" si="52"/>
        <v>-0.80378753531196601</v>
      </c>
      <c r="H50" s="19">
        <v>206.33000000000004</v>
      </c>
      <c r="I50" s="140">
        <v>46.351999999999997</v>
      </c>
      <c r="J50" s="247">
        <f t="shared" si="43"/>
        <v>6.8482875132348922E-2</v>
      </c>
      <c r="K50" s="215">
        <f t="shared" si="44"/>
        <v>1.6502268207429008E-2</v>
      </c>
      <c r="L50" s="52">
        <f t="shared" si="56"/>
        <v>-0.77535016720787087</v>
      </c>
      <c r="N50" s="27">
        <f t="shared" si="60"/>
        <v>7.1959683325776869</v>
      </c>
      <c r="O50" s="152">
        <f t="shared" si="61"/>
        <v>8.2388908638464269</v>
      </c>
      <c r="P50" s="52">
        <f t="shared" si="62"/>
        <v>0.14493150651416944</v>
      </c>
    </row>
    <row r="51" spans="1:16" ht="20.100000000000001" customHeight="1" x14ac:dyDescent="0.25">
      <c r="A51" s="38" t="s">
        <v>180</v>
      </c>
      <c r="B51" s="19">
        <v>915.15</v>
      </c>
      <c r="C51" s="140">
        <v>87.72</v>
      </c>
      <c r="D51" s="247">
        <f t="shared" si="41"/>
        <v>0.18816347595089222</v>
      </c>
      <c r="E51" s="215">
        <f t="shared" si="42"/>
        <v>1.5280552831309458E-2</v>
      </c>
      <c r="F51" s="52">
        <f t="shared" si="52"/>
        <v>-0.90414686117029996</v>
      </c>
      <c r="H51" s="19">
        <v>346.01100000000002</v>
      </c>
      <c r="I51" s="140">
        <v>35.152000000000001</v>
      </c>
      <c r="J51" s="247">
        <f t="shared" si="43"/>
        <v>0.11484431787631065</v>
      </c>
      <c r="K51" s="215">
        <f t="shared" si="44"/>
        <v>1.2514837159724384E-2</v>
      </c>
      <c r="L51" s="52">
        <f t="shared" si="56"/>
        <v>-0.89840785408556378</v>
      </c>
      <c r="N51" s="27">
        <f t="shared" ref="N51" si="63">(H51/B51)*10</f>
        <v>3.780921160465498</v>
      </c>
      <c r="O51" s="152">
        <f t="shared" ref="O51" si="64">(I51/C51)*10</f>
        <v>4.0072959416324672</v>
      </c>
      <c r="P51" s="52">
        <f t="shared" ref="P51" si="65">(O51-N51)/N51</f>
        <v>5.9872917619657129E-2</v>
      </c>
    </row>
    <row r="52" spans="1:16" ht="20.100000000000001" customHeight="1" x14ac:dyDescent="0.25">
      <c r="A52" s="38" t="s">
        <v>185</v>
      </c>
      <c r="B52" s="19">
        <v>76.679999999999993</v>
      </c>
      <c r="C52" s="140">
        <v>69.060000000000016</v>
      </c>
      <c r="D52" s="247">
        <f t="shared" si="41"/>
        <v>1.576613160237602E-2</v>
      </c>
      <c r="E52" s="215">
        <f t="shared" si="42"/>
        <v>1.2030038514936519E-2</v>
      </c>
      <c r="F52" s="52">
        <f t="shared" si="52"/>
        <v>-9.9374021909232876E-2</v>
      </c>
      <c r="H52" s="19">
        <v>34.767000000000003</v>
      </c>
      <c r="I52" s="140">
        <v>31.332999999999995</v>
      </c>
      <c r="J52" s="247">
        <f t="shared" si="43"/>
        <v>1.1539495564030312E-2</v>
      </c>
      <c r="K52" s="215">
        <f t="shared" si="44"/>
        <v>1.1155194376582954E-2</v>
      </c>
      <c r="L52" s="52">
        <f t="shared" si="56"/>
        <v>-9.8771823855955593E-2</v>
      </c>
      <c r="N52" s="27">
        <f t="shared" ref="N52" si="66">(H52/B52)*10</f>
        <v>4.5340375586854469</v>
      </c>
      <c r="O52" s="152">
        <f t="shared" ref="O52" si="67">(I52/C52)*10</f>
        <v>4.5370692151752081</v>
      </c>
      <c r="P52" s="52">
        <f t="shared" ref="P52" si="68">(O52-N52)/N52</f>
        <v>6.6864388539388127E-4</v>
      </c>
    </row>
    <row r="53" spans="1:16" ht="20.100000000000001" customHeight="1" x14ac:dyDescent="0.25">
      <c r="A53" s="38" t="s">
        <v>170</v>
      </c>
      <c r="B53" s="19">
        <v>188.46000000000004</v>
      </c>
      <c r="C53" s="140">
        <v>75.569999999999993</v>
      </c>
      <c r="D53" s="247">
        <f t="shared" si="41"/>
        <v>3.8749154431191778E-2</v>
      </c>
      <c r="E53" s="215">
        <f t="shared" si="42"/>
        <v>1.316406039058431E-2</v>
      </c>
      <c r="F53" s="52">
        <f t="shared" si="52"/>
        <v>-0.59901305316778108</v>
      </c>
      <c r="H53" s="19">
        <v>78.125</v>
      </c>
      <c r="I53" s="140">
        <v>29.354000000000003</v>
      </c>
      <c r="J53" s="247">
        <f t="shared" si="43"/>
        <v>2.5930425142804043E-2</v>
      </c>
      <c r="K53" s="215">
        <f t="shared" si="44"/>
        <v>1.045062955127872E-2</v>
      </c>
      <c r="L53" s="52">
        <f t="shared" ref="L53" si="69">(I53-H53)/H53</f>
        <v>-0.62426879999999996</v>
      </c>
      <c r="N53" s="27">
        <f t="shared" ref="N53" si="70">(H53/B53)*10</f>
        <v>4.145442003608192</v>
      </c>
      <c r="O53" s="152">
        <f t="shared" ref="O53" si="71">(I53/C53)*10</f>
        <v>3.884345639804156</v>
      </c>
      <c r="P53" s="52">
        <f t="shared" ref="P53" si="72">(O53-N53)/N53</f>
        <v>-6.2983962524811046E-2</v>
      </c>
    </row>
    <row r="54" spans="1:16" ht="20.100000000000001" customHeight="1" x14ac:dyDescent="0.25">
      <c r="A54" s="38" t="s">
        <v>186</v>
      </c>
      <c r="B54" s="19">
        <v>69.77000000000001</v>
      </c>
      <c r="C54" s="140">
        <v>45.969999999999992</v>
      </c>
      <c r="D54" s="247">
        <f t="shared" si="41"/>
        <v>1.4345370395119655E-2</v>
      </c>
      <c r="E54" s="215">
        <f t="shared" si="42"/>
        <v>8.007831893015226E-3</v>
      </c>
      <c r="F54" s="52">
        <f t="shared" si="52"/>
        <v>-0.34112082556972934</v>
      </c>
      <c r="H54" s="19">
        <v>30.776</v>
      </c>
      <c r="I54" s="140">
        <v>19.164999999999999</v>
      </c>
      <c r="J54" s="247">
        <f t="shared" si="43"/>
        <v>1.0214844981695196E-2</v>
      </c>
      <c r="K54" s="215">
        <f t="shared" si="44"/>
        <v>6.8231353597552856E-3</v>
      </c>
      <c r="L54" s="52">
        <f t="shared" si="50"/>
        <v>-0.3772744996100858</v>
      </c>
      <c r="N54" s="27">
        <f t="shared" ref="N54" si="73">(H54/B54)*10</f>
        <v>4.4110649276193197</v>
      </c>
      <c r="O54" s="152">
        <f t="shared" ref="O54" si="74">(I54/C54)*10</f>
        <v>4.1690232760495984</v>
      </c>
      <c r="P54" s="52">
        <f t="shared" ref="P54" si="75">(O54-N54)/N54</f>
        <v>-5.4871477872431289E-2</v>
      </c>
    </row>
    <row r="55" spans="1:16" ht="20.100000000000001" customHeight="1" thickBot="1" x14ac:dyDescent="0.3">
      <c r="A55" s="8" t="s">
        <v>17</v>
      </c>
      <c r="B55" s="19">
        <f>B56-SUM(B39:B54)</f>
        <v>138.05000000000018</v>
      </c>
      <c r="C55" s="140">
        <f>C56-SUM(C39:C54)</f>
        <v>106.62999999999829</v>
      </c>
      <c r="D55" s="247">
        <f t="shared" si="41"/>
        <v>2.8384382729629797E-2</v>
      </c>
      <c r="E55" s="215">
        <f t="shared" si="42"/>
        <v>1.8574616374857515E-2</v>
      </c>
      <c r="F55" s="52">
        <f t="shared" ref="F55" si="76">(C55-B55)/B55</f>
        <v>-0.22759869612460595</v>
      </c>
      <c r="H55" s="19">
        <f>H56-SUM(H39:H54)</f>
        <v>72.010000000000218</v>
      </c>
      <c r="I55" s="140">
        <f>I56-SUM(I39:I54)</f>
        <v>50.964999999999691</v>
      </c>
      <c r="J55" s="247">
        <f t="shared" si="43"/>
        <v>2.3900798906026557E-2</v>
      </c>
      <c r="K55" s="215">
        <f t="shared" si="44"/>
        <v>1.8144591370202245E-2</v>
      </c>
      <c r="L55" s="52">
        <f t="shared" ref="L55" si="77">(I55-H55)/H55</f>
        <v>-0.29225107623941765</v>
      </c>
      <c r="N55" s="27">
        <f t="shared" si="53"/>
        <v>5.2162260050706353</v>
      </c>
      <c r="O55" s="152">
        <f t="shared" si="54"/>
        <v>4.7796117415362005</v>
      </c>
      <c r="P55" s="52">
        <f t="shared" si="55"/>
        <v>-8.3703095515801448E-2</v>
      </c>
    </row>
    <row r="56" spans="1:16" ht="26.25" customHeight="1" thickBot="1" x14ac:dyDescent="0.3">
      <c r="A56" s="12" t="s">
        <v>18</v>
      </c>
      <c r="B56" s="17">
        <v>4863.59</v>
      </c>
      <c r="C56" s="145">
        <v>5740.6299999999992</v>
      </c>
      <c r="D56" s="253">
        <f>SUM(D39:D55)</f>
        <v>1</v>
      </c>
      <c r="E56" s="254">
        <f>SUM(E39:E55)</f>
        <v>0.99999999999999978</v>
      </c>
      <c r="F56" s="57">
        <f t="shared" si="47"/>
        <v>0.1803277003201337</v>
      </c>
      <c r="G56" s="1"/>
      <c r="H56" s="17">
        <v>3012.8699999999994</v>
      </c>
      <c r="I56" s="145">
        <v>2808.826</v>
      </c>
      <c r="J56" s="253">
        <f>SUM(J39:J55)</f>
        <v>1.0000000000000004</v>
      </c>
      <c r="K56" s="254">
        <f>SUM(K39:K55)</f>
        <v>1</v>
      </c>
      <c r="L56" s="57">
        <f t="shared" si="48"/>
        <v>-6.7724130148330147E-2</v>
      </c>
      <c r="M56" s="1"/>
      <c r="N56" s="29">
        <f t="shared" si="45"/>
        <v>6.1947450340180801</v>
      </c>
      <c r="O56" s="146">
        <f t="shared" si="46"/>
        <v>4.8928880628084386</v>
      </c>
      <c r="P56" s="57">
        <f t="shared" si="8"/>
        <v>-0.21015505304263049</v>
      </c>
    </row>
    <row r="58" spans="1:16" ht="15.75" thickBot="1" x14ac:dyDescent="0.3"/>
    <row r="59" spans="1:16" x14ac:dyDescent="0.25">
      <c r="A59" s="357" t="s">
        <v>15</v>
      </c>
      <c r="B59" s="351" t="s">
        <v>1</v>
      </c>
      <c r="C59" s="344"/>
      <c r="D59" s="351" t="s">
        <v>104</v>
      </c>
      <c r="E59" s="344"/>
      <c r="F59" s="130" t="s">
        <v>0</v>
      </c>
      <c r="H59" s="360" t="s">
        <v>19</v>
      </c>
      <c r="I59" s="361"/>
      <c r="J59" s="351" t="s">
        <v>104</v>
      </c>
      <c r="K59" s="349"/>
      <c r="L59" s="130" t="s">
        <v>0</v>
      </c>
      <c r="N59" s="343" t="s">
        <v>22</v>
      </c>
      <c r="O59" s="344"/>
      <c r="P59" s="130" t="s">
        <v>0</v>
      </c>
    </row>
    <row r="60" spans="1:16" x14ac:dyDescent="0.25">
      <c r="A60" s="358"/>
      <c r="B60" s="352" t="str">
        <f>B5</f>
        <v>jan-out</v>
      </c>
      <c r="C60" s="346"/>
      <c r="D60" s="352" t="str">
        <f>B5</f>
        <v>jan-out</v>
      </c>
      <c r="E60" s="346"/>
      <c r="F60" s="131" t="str">
        <f>F37</f>
        <v>2023/2022</v>
      </c>
      <c r="H60" s="341" t="str">
        <f>B5</f>
        <v>jan-out</v>
      </c>
      <c r="I60" s="346"/>
      <c r="J60" s="352" t="str">
        <f>B5</f>
        <v>jan-out</v>
      </c>
      <c r="K60" s="342"/>
      <c r="L60" s="131" t="str">
        <f>L37</f>
        <v>2023/2022</v>
      </c>
      <c r="N60" s="341" t="str">
        <f>B5</f>
        <v>jan-out</v>
      </c>
      <c r="O60" s="342"/>
      <c r="P60" s="131" t="str">
        <f>P37</f>
        <v>2023/2022</v>
      </c>
    </row>
    <row r="61" spans="1:16" ht="19.5" customHeight="1" thickBot="1" x14ac:dyDescent="0.3">
      <c r="A61" s="359"/>
      <c r="B61" s="99">
        <f>B6</f>
        <v>2022</v>
      </c>
      <c r="C61" s="134">
        <f>C6</f>
        <v>2023</v>
      </c>
      <c r="D61" s="99">
        <f>B6</f>
        <v>2022</v>
      </c>
      <c r="E61" s="134">
        <f>C6</f>
        <v>2023</v>
      </c>
      <c r="F61" s="132" t="s">
        <v>1</v>
      </c>
      <c r="H61" s="25">
        <f>B6</f>
        <v>2022</v>
      </c>
      <c r="I61" s="134">
        <f>C6</f>
        <v>2023</v>
      </c>
      <c r="J61" s="99">
        <f>B6</f>
        <v>2022</v>
      </c>
      <c r="K61" s="134">
        <f>C6</f>
        <v>2023</v>
      </c>
      <c r="L61" s="259">
        <v>1000</v>
      </c>
      <c r="N61" s="25">
        <f>B6</f>
        <v>2022</v>
      </c>
      <c r="O61" s="134">
        <f>C6</f>
        <v>2023</v>
      </c>
      <c r="P61" s="132"/>
    </row>
    <row r="62" spans="1:16" ht="20.100000000000001" customHeight="1" x14ac:dyDescent="0.25">
      <c r="A62" s="38" t="s">
        <v>165</v>
      </c>
      <c r="B62" s="39">
        <v>2578.96</v>
      </c>
      <c r="C62" s="147">
        <v>1546.37</v>
      </c>
      <c r="D62" s="247">
        <f t="shared" ref="D62:D83" si="78">B62/$B$84</f>
        <v>0.21740332609487334</v>
      </c>
      <c r="E62" s="246">
        <f t="shared" ref="E62:E83" si="79">C62/$C$84</f>
        <v>0.16429595945644429</v>
      </c>
      <c r="F62" s="52">
        <f t="shared" ref="F62:F83" si="80">(C62-B62)/B62</f>
        <v>-0.40039007972205853</v>
      </c>
      <c r="H62" s="19">
        <v>1095.556</v>
      </c>
      <c r="I62" s="147">
        <v>1014.3140000000003</v>
      </c>
      <c r="J62" s="245">
        <f t="shared" ref="J62:J84" si="81">H62/$H$84</f>
        <v>0.16545955079461835</v>
      </c>
      <c r="K62" s="246">
        <f t="shared" ref="K62:K84" si="82">I62/$I$84</f>
        <v>0.17427991755366123</v>
      </c>
      <c r="L62" s="52">
        <f t="shared" ref="L62:L74" si="83">(I62-H62)/H62</f>
        <v>-7.4155953689268028E-2</v>
      </c>
      <c r="N62" s="40">
        <f t="shared" ref="N62" si="84">(H62/B62)*10</f>
        <v>4.2480534789217366</v>
      </c>
      <c r="O62" s="143">
        <f t="shared" ref="O62" si="85">(I62/C62)*10</f>
        <v>6.5593228011407394</v>
      </c>
      <c r="P62" s="52">
        <f t="shared" ref="P62" si="86">(O62-N62)/N62</f>
        <v>0.54407726590242023</v>
      </c>
    </row>
    <row r="63" spans="1:16" ht="20.100000000000001" customHeight="1" x14ac:dyDescent="0.25">
      <c r="A63" s="38" t="s">
        <v>159</v>
      </c>
      <c r="B63" s="19">
        <v>2229.0499999999997</v>
      </c>
      <c r="C63" s="140">
        <v>1738.3200000000006</v>
      </c>
      <c r="D63" s="247">
        <f t="shared" si="78"/>
        <v>0.18790632038952806</v>
      </c>
      <c r="E63" s="215">
        <f t="shared" si="79"/>
        <v>0.18468992042158497</v>
      </c>
      <c r="F63" s="52">
        <f t="shared" si="80"/>
        <v>-0.22015208272582454</v>
      </c>
      <c r="H63" s="19">
        <v>1280.8209999999997</v>
      </c>
      <c r="I63" s="140">
        <v>996.52300000000014</v>
      </c>
      <c r="J63" s="214">
        <f t="shared" si="81"/>
        <v>0.19343973955536167</v>
      </c>
      <c r="K63" s="215">
        <f t="shared" si="82"/>
        <v>0.17122305940796156</v>
      </c>
      <c r="L63" s="52">
        <f t="shared" si="83"/>
        <v>-0.22196544247791036</v>
      </c>
      <c r="N63" s="40">
        <f t="shared" ref="N63:N64" si="87">(H63/B63)*10</f>
        <v>5.7460397927368154</v>
      </c>
      <c r="O63" s="143">
        <f t="shared" ref="O63:O64" si="88">(I63/C63)*10</f>
        <v>5.7326786782640689</v>
      </c>
      <c r="P63" s="52">
        <f t="shared" si="8"/>
        <v>-2.32527357183211E-3</v>
      </c>
    </row>
    <row r="64" spans="1:16" ht="20.100000000000001" customHeight="1" x14ac:dyDescent="0.25">
      <c r="A64" s="38" t="s">
        <v>161</v>
      </c>
      <c r="B64" s="19">
        <v>1023.1200000000002</v>
      </c>
      <c r="C64" s="140">
        <v>961.93000000000006</v>
      </c>
      <c r="D64" s="247">
        <f t="shared" si="78"/>
        <v>8.6247825090031191E-2</v>
      </c>
      <c r="E64" s="215">
        <f t="shared" si="79"/>
        <v>0.10220142157435638</v>
      </c>
      <c r="F64" s="52">
        <f t="shared" si="80"/>
        <v>-5.9807256235827819E-2</v>
      </c>
      <c r="H64" s="19">
        <v>1118.1170000000004</v>
      </c>
      <c r="I64" s="140">
        <v>963.98400000000015</v>
      </c>
      <c r="J64" s="214">
        <f t="shared" si="81"/>
        <v>0.16886689183923628</v>
      </c>
      <c r="K64" s="215">
        <f t="shared" si="82"/>
        <v>0.16563219283481107</v>
      </c>
      <c r="L64" s="52">
        <f t="shared" si="83"/>
        <v>-0.13785051117190797</v>
      </c>
      <c r="N64" s="40">
        <f t="shared" si="87"/>
        <v>10.928503010399563</v>
      </c>
      <c r="O64" s="143">
        <f t="shared" si="88"/>
        <v>10.021352905097045</v>
      </c>
      <c r="P64" s="52">
        <f t="shared" si="8"/>
        <v>-8.3007718846696055E-2</v>
      </c>
    </row>
    <row r="65" spans="1:16" ht="20.100000000000001" customHeight="1" x14ac:dyDescent="0.25">
      <c r="A65" s="38" t="s">
        <v>173</v>
      </c>
      <c r="B65" s="19">
        <v>88.56</v>
      </c>
      <c r="C65" s="140">
        <v>94.370000000000019</v>
      </c>
      <c r="D65" s="247">
        <f t="shared" si="78"/>
        <v>7.4655049163081175E-3</v>
      </c>
      <c r="E65" s="215">
        <f t="shared" si="79"/>
        <v>1.0026455307529667E-2</v>
      </c>
      <c r="F65" s="52">
        <f>(C65-B65)/B65</f>
        <v>6.5605239385727376E-2</v>
      </c>
      <c r="H65" s="19">
        <v>384.71899999999994</v>
      </c>
      <c r="I65" s="140">
        <v>432.81900000000007</v>
      </c>
      <c r="J65" s="214">
        <f t="shared" si="81"/>
        <v>5.8103312767357182E-2</v>
      </c>
      <c r="K65" s="215">
        <f t="shared" si="82"/>
        <v>7.4367167993006203E-2</v>
      </c>
      <c r="L65" s="52">
        <f>(I65-H65)/H65</f>
        <v>0.12502631790995544</v>
      </c>
      <c r="N65" s="40">
        <f t="shared" ref="N65" si="89">(H65/B65)*10</f>
        <v>43.441621499548326</v>
      </c>
      <c r="O65" s="143">
        <f t="shared" ref="O65" si="90">(I65/C65)*10</f>
        <v>45.864045777259719</v>
      </c>
      <c r="P65" s="52">
        <f t="shared" ref="P65" si="91">(O65-N65)/N65</f>
        <v>5.576274996403114E-2</v>
      </c>
    </row>
    <row r="66" spans="1:16" ht="20.100000000000001" customHeight="1" x14ac:dyDescent="0.25">
      <c r="A66" s="38" t="s">
        <v>162</v>
      </c>
      <c r="B66" s="19">
        <v>714.9100000000002</v>
      </c>
      <c r="C66" s="140">
        <v>666.51</v>
      </c>
      <c r="D66" s="247">
        <f t="shared" si="78"/>
        <v>6.0266080845955708E-2</v>
      </c>
      <c r="E66" s="215">
        <f t="shared" si="79"/>
        <v>7.0814164745380909E-2</v>
      </c>
      <c r="F66" s="52">
        <f t="shared" ref="F66:F67" si="92">(C66-B66)/B66</f>
        <v>-6.7700829475039082E-2</v>
      </c>
      <c r="H66" s="19">
        <v>323.08599999999996</v>
      </c>
      <c r="I66" s="140">
        <v>320.50399999999996</v>
      </c>
      <c r="J66" s="214">
        <f t="shared" si="81"/>
        <v>4.8795008587447883E-2</v>
      </c>
      <c r="K66" s="215">
        <f t="shared" si="82"/>
        <v>5.5069150870064518E-2</v>
      </c>
      <c r="L66" s="52">
        <f>(I66-H66)/H66</f>
        <v>-7.9916802337457946E-3</v>
      </c>
      <c r="N66" s="40">
        <f t="shared" ref="N66" si="93">(H66/B66)*10</f>
        <v>4.519254171853798</v>
      </c>
      <c r="O66" s="143">
        <f t="shared" ref="O66" si="94">(I66/C66)*10</f>
        <v>4.808690042159907</v>
      </c>
      <c r="P66" s="52">
        <f t="shared" ref="P66" si="95">(O66-N66)/N66</f>
        <v>6.4045052413456635E-2</v>
      </c>
    </row>
    <row r="67" spans="1:16" ht="20.100000000000001" customHeight="1" x14ac:dyDescent="0.25">
      <c r="A67" s="38" t="s">
        <v>178</v>
      </c>
      <c r="B67" s="19">
        <v>604.66</v>
      </c>
      <c r="C67" s="140">
        <v>605.95000000000027</v>
      </c>
      <c r="D67" s="247">
        <f t="shared" si="78"/>
        <v>5.0972134176771294E-2</v>
      </c>
      <c r="E67" s="215">
        <f t="shared" si="79"/>
        <v>6.4379893966277454E-2</v>
      </c>
      <c r="F67" s="52">
        <f t="shared" si="92"/>
        <v>2.1334303575568166E-3</v>
      </c>
      <c r="H67" s="19">
        <v>384.54299999999995</v>
      </c>
      <c r="I67" s="140">
        <v>309.77199999999999</v>
      </c>
      <c r="J67" s="214">
        <f t="shared" si="81"/>
        <v>5.8076731852333349E-2</v>
      </c>
      <c r="K67" s="215">
        <f t="shared" si="82"/>
        <v>5.3225173487137845E-2</v>
      </c>
      <c r="L67" s="52">
        <f t="shared" si="83"/>
        <v>-0.19444119383267922</v>
      </c>
      <c r="N67" s="40">
        <f t="shared" ref="N67" si="96">(H67/B67)*10</f>
        <v>6.3596566665564112</v>
      </c>
      <c r="O67" s="143">
        <f t="shared" ref="O67" si="97">(I67/C67)*10</f>
        <v>5.1121709712022421</v>
      </c>
      <c r="P67" s="52">
        <f t="shared" ref="P67" si="98">(O67-N67)/N67</f>
        <v>-0.19615613872905033</v>
      </c>
    </row>
    <row r="68" spans="1:16" ht="20.100000000000001" customHeight="1" x14ac:dyDescent="0.25">
      <c r="A68" s="38" t="s">
        <v>168</v>
      </c>
      <c r="B68" s="19">
        <v>475.68999999999994</v>
      </c>
      <c r="C68" s="140">
        <v>405.35000000000014</v>
      </c>
      <c r="D68" s="247">
        <f t="shared" si="78"/>
        <v>4.010011329763559E-2</v>
      </c>
      <c r="E68" s="215">
        <f t="shared" si="79"/>
        <v>4.3066903241572016E-2</v>
      </c>
      <c r="F68" s="52">
        <f t="shared" si="80"/>
        <v>-0.14786941075069859</v>
      </c>
      <c r="H68" s="19">
        <v>248.31799999999996</v>
      </c>
      <c r="I68" s="140">
        <v>274.38899999999995</v>
      </c>
      <c r="J68" s="214">
        <f t="shared" si="81"/>
        <v>3.7502952595958608E-2</v>
      </c>
      <c r="K68" s="215">
        <f t="shared" si="82"/>
        <v>4.7145649471102176E-2</v>
      </c>
      <c r="L68" s="52">
        <f t="shared" si="83"/>
        <v>0.10499037524464599</v>
      </c>
      <c r="N68" s="40">
        <f t="shared" ref="N68:N69" si="99">(H68/B68)*10</f>
        <v>5.220164392776808</v>
      </c>
      <c r="O68" s="143">
        <f t="shared" ref="O68:O69" si="100">(I68/C68)*10</f>
        <v>6.7691871222400355</v>
      </c>
      <c r="P68" s="52">
        <f t="shared" ref="P68:P69" si="101">(O68-N68)/N68</f>
        <v>0.2967383041818808</v>
      </c>
    </row>
    <row r="69" spans="1:16" ht="20.100000000000001" customHeight="1" x14ac:dyDescent="0.25">
      <c r="A69" s="38" t="s">
        <v>160</v>
      </c>
      <c r="B69" s="19">
        <v>407.08999999999986</v>
      </c>
      <c r="C69" s="140">
        <v>594.94000000000005</v>
      </c>
      <c r="D69" s="247">
        <f t="shared" si="78"/>
        <v>3.4317213147920848E-2</v>
      </c>
      <c r="E69" s="215">
        <f t="shared" si="79"/>
        <v>6.3210123139363139E-2</v>
      </c>
      <c r="F69" s="52">
        <f t="shared" si="80"/>
        <v>0.46144587192021486</v>
      </c>
      <c r="H69" s="19">
        <v>280.82</v>
      </c>
      <c r="I69" s="140">
        <v>270.233</v>
      </c>
      <c r="J69" s="214">
        <f t="shared" si="81"/>
        <v>4.241166225564437E-2</v>
      </c>
      <c r="K69" s="215">
        <f t="shared" si="82"/>
        <v>4.6431563559488014E-2</v>
      </c>
      <c r="L69" s="52">
        <f t="shared" si="83"/>
        <v>-3.7700306245993839E-2</v>
      </c>
      <c r="N69" s="40">
        <f t="shared" si="99"/>
        <v>6.8982288928738136</v>
      </c>
      <c r="O69" s="143">
        <f t="shared" si="100"/>
        <v>4.5421891283154601</v>
      </c>
      <c r="P69" s="52">
        <f t="shared" si="101"/>
        <v>-0.3415427062723666</v>
      </c>
    </row>
    <row r="70" spans="1:16" ht="20.100000000000001" customHeight="1" x14ac:dyDescent="0.25">
      <c r="A70" s="38" t="s">
        <v>174</v>
      </c>
      <c r="B70" s="19">
        <v>9.26</v>
      </c>
      <c r="C70" s="140">
        <v>416.81</v>
      </c>
      <c r="D70" s="247">
        <f t="shared" si="78"/>
        <v>7.8060722137548739E-4</v>
      </c>
      <c r="E70" s="215">
        <f t="shared" si="79"/>
        <v>4.428448486522666E-2</v>
      </c>
      <c r="F70" s="52">
        <f t="shared" si="80"/>
        <v>44.011879049676025</v>
      </c>
      <c r="H70" s="19">
        <v>5.2809999999999997</v>
      </c>
      <c r="I70" s="140">
        <v>156.49799999999999</v>
      </c>
      <c r="J70" s="214">
        <f t="shared" si="81"/>
        <v>7.9757847864132868E-4</v>
      </c>
      <c r="K70" s="215">
        <f t="shared" si="82"/>
        <v>2.6889561356062193E-2</v>
      </c>
      <c r="L70" s="52">
        <f t="shared" si="83"/>
        <v>28.634160196932399</v>
      </c>
      <c r="N70" s="40">
        <f t="shared" ref="N70:N71" si="102">(H70/B70)*10</f>
        <v>5.7030237580993512</v>
      </c>
      <c r="O70" s="143">
        <f t="shared" ref="O70:O71" si="103">(I70/C70)*10</f>
        <v>3.7546603968234926</v>
      </c>
      <c r="P70" s="52">
        <f t="shared" ref="P70:P71" si="104">(O70-N70)/N70</f>
        <v>-0.34163690068953706</v>
      </c>
    </row>
    <row r="71" spans="1:16" ht="20.100000000000001" customHeight="1" x14ac:dyDescent="0.25">
      <c r="A71" s="38" t="s">
        <v>206</v>
      </c>
      <c r="B71" s="19">
        <v>188.1</v>
      </c>
      <c r="C71" s="140">
        <v>450.17999999999995</v>
      </c>
      <c r="D71" s="247">
        <f t="shared" si="78"/>
        <v>1.5856611051914597E-2</v>
      </c>
      <c r="E71" s="215">
        <f t="shared" si="79"/>
        <v>4.7829921059062246E-2</v>
      </c>
      <c r="F71" s="52">
        <f t="shared" si="80"/>
        <v>1.3933014354066982</v>
      </c>
      <c r="H71" s="19">
        <v>53.286999999999999</v>
      </c>
      <c r="I71" s="140">
        <v>152.828</v>
      </c>
      <c r="J71" s="214">
        <f t="shared" si="81"/>
        <v>8.0478251072449315E-3</v>
      </c>
      <c r="K71" s="215">
        <f t="shared" si="82"/>
        <v>2.625898019734612E-2</v>
      </c>
      <c r="L71" s="52">
        <f t="shared" si="83"/>
        <v>1.8680165894120517</v>
      </c>
      <c r="N71" s="40">
        <f t="shared" si="102"/>
        <v>2.8329080276448697</v>
      </c>
      <c r="O71" s="143">
        <f t="shared" si="103"/>
        <v>3.3948198498378428</v>
      </c>
      <c r="P71" s="52">
        <f t="shared" si="104"/>
        <v>0.19835159373674299</v>
      </c>
    </row>
    <row r="72" spans="1:16" ht="20.100000000000001" customHeight="1" x14ac:dyDescent="0.25">
      <c r="A72" s="38" t="s">
        <v>172</v>
      </c>
      <c r="B72" s="19">
        <v>261.95999999999998</v>
      </c>
      <c r="C72" s="140">
        <v>156.76000000000002</v>
      </c>
      <c r="D72" s="247">
        <f t="shared" si="78"/>
        <v>2.2082923078998128E-2</v>
      </c>
      <c r="E72" s="215">
        <f t="shared" si="79"/>
        <v>1.6655156660043982E-2</v>
      </c>
      <c r="F72" s="52">
        <f t="shared" si="80"/>
        <v>-0.40158802870667265</v>
      </c>
      <c r="H72" s="19">
        <v>183.98400000000001</v>
      </c>
      <c r="I72" s="140">
        <v>115.66899999999998</v>
      </c>
      <c r="J72" s="214">
        <f t="shared" si="81"/>
        <v>2.7786721987189209E-2</v>
      </c>
      <c r="K72" s="215">
        <f t="shared" si="82"/>
        <v>1.9874303010226059E-2</v>
      </c>
      <c r="L72" s="52">
        <f t="shared" si="83"/>
        <v>-0.37130946169232121</v>
      </c>
      <c r="N72" s="40">
        <f t="shared" ref="N72" si="105">(H72/B72)*10</f>
        <v>7.0233623453962446</v>
      </c>
      <c r="O72" s="143">
        <f t="shared" ref="O72" si="106">(I72/C72)*10</f>
        <v>7.3787318193416676</v>
      </c>
      <c r="P72" s="52">
        <f t="shared" ref="P72" si="107">(O72-N72)/N72</f>
        <v>5.0598197340389915E-2</v>
      </c>
    </row>
    <row r="73" spans="1:16" ht="20.100000000000001" customHeight="1" x14ac:dyDescent="0.25">
      <c r="A73" s="38" t="s">
        <v>177</v>
      </c>
      <c r="B73" s="19">
        <v>207.29999999999995</v>
      </c>
      <c r="C73" s="140">
        <v>133.65</v>
      </c>
      <c r="D73" s="247">
        <f t="shared" si="78"/>
        <v>1.7475148703146707E-2</v>
      </c>
      <c r="E73" s="215">
        <f t="shared" si="79"/>
        <v>1.4199806631888733E-2</v>
      </c>
      <c r="F73" s="52">
        <f t="shared" si="80"/>
        <v>-0.35528219971056424</v>
      </c>
      <c r="H73" s="19">
        <v>48.933999999999997</v>
      </c>
      <c r="I73" s="140">
        <v>103.34900000000003</v>
      </c>
      <c r="J73" s="214">
        <f t="shared" si="81"/>
        <v>7.390400544183824E-3</v>
      </c>
      <c r="K73" s="215">
        <f t="shared" si="82"/>
        <v>1.7757474706307255E-2</v>
      </c>
      <c r="L73" s="52">
        <f t="shared" si="83"/>
        <v>1.1120080107900445</v>
      </c>
      <c r="N73" s="40">
        <f t="shared" ref="N73" si="108">(H73/B73)*10</f>
        <v>2.3605402797877475</v>
      </c>
      <c r="O73" s="143">
        <f t="shared" ref="O73" si="109">(I73/C73)*10</f>
        <v>7.7328095772540237</v>
      </c>
      <c r="P73" s="52">
        <f t="shared" ref="P73" si="110">(O73-N73)/N73</f>
        <v>2.2758642771176669</v>
      </c>
    </row>
    <row r="74" spans="1:16" ht="20.100000000000001" customHeight="1" x14ac:dyDescent="0.25">
      <c r="A74" s="38" t="s">
        <v>193</v>
      </c>
      <c r="B74" s="19">
        <v>118.68</v>
      </c>
      <c r="C74" s="140">
        <v>126.77000000000001</v>
      </c>
      <c r="D74" s="247">
        <f t="shared" si="78"/>
        <v>1.0004585856678494E-2</v>
      </c>
      <c r="E74" s="215">
        <f t="shared" si="79"/>
        <v>1.3468832672836025E-2</v>
      </c>
      <c r="F74" s="52">
        <f t="shared" si="80"/>
        <v>6.816649814627572E-2</v>
      </c>
      <c r="H74" s="19">
        <v>86.864999999999981</v>
      </c>
      <c r="I74" s="140">
        <v>77.484999999999999</v>
      </c>
      <c r="J74" s="214">
        <f t="shared" si="81"/>
        <v>1.3119040815599128E-2</v>
      </c>
      <c r="K74" s="215">
        <f t="shared" si="82"/>
        <v>1.3313509831911458E-2</v>
      </c>
      <c r="L74" s="52">
        <f t="shared" si="83"/>
        <v>-0.10798365279456609</v>
      </c>
      <c r="N74" s="40">
        <f t="shared" ref="N74:N75" si="111">(H74/B74)*10</f>
        <v>7.3192618806875611</v>
      </c>
      <c r="O74" s="143">
        <f t="shared" ref="O74:O75" si="112">(I74/C74)*10</f>
        <v>6.1122505324603607</v>
      </c>
      <c r="P74" s="52">
        <f t="shared" ref="P74:P75" si="113">(O74-N74)/N74</f>
        <v>-0.16490888943487503</v>
      </c>
    </row>
    <row r="75" spans="1:16" ht="20.100000000000001" customHeight="1" x14ac:dyDescent="0.25">
      <c r="A75" s="38" t="s">
        <v>223</v>
      </c>
      <c r="B75" s="19">
        <v>80.099999999999994</v>
      </c>
      <c r="C75" s="140">
        <v>138.44999999999999</v>
      </c>
      <c r="D75" s="247">
        <f t="shared" si="78"/>
        <v>6.752336763733967E-3</v>
      </c>
      <c r="E75" s="215">
        <f t="shared" si="79"/>
        <v>1.4709788463785969E-2</v>
      </c>
      <c r="F75" s="52">
        <f t="shared" si="80"/>
        <v>0.72846441947565543</v>
      </c>
      <c r="H75" s="19">
        <v>37.097000000000001</v>
      </c>
      <c r="I75" s="140">
        <v>66.38</v>
      </c>
      <c r="J75" s="214">
        <f t="shared" si="81"/>
        <v>5.6026829809046339E-3</v>
      </c>
      <c r="K75" s="215">
        <f t="shared" si="82"/>
        <v>1.1405443410237885E-2</v>
      </c>
      <c r="L75" s="52">
        <f t="shared" ref="L75:L82" si="114">(I75-H75)/H75</f>
        <v>0.78936302126856606</v>
      </c>
      <c r="N75" s="40">
        <f t="shared" si="111"/>
        <v>4.6313358302122349</v>
      </c>
      <c r="O75" s="143">
        <f t="shared" si="112"/>
        <v>4.7945106536655837</v>
      </c>
      <c r="P75" s="52">
        <f t="shared" si="113"/>
        <v>3.5232777201965756E-2</v>
      </c>
    </row>
    <row r="76" spans="1:16" ht="20.100000000000001" customHeight="1" x14ac:dyDescent="0.25">
      <c r="A76" s="38" t="s">
        <v>194</v>
      </c>
      <c r="B76" s="19">
        <v>103.82999999999998</v>
      </c>
      <c r="C76" s="140">
        <v>213.47000000000003</v>
      </c>
      <c r="D76" s="247">
        <f t="shared" si="78"/>
        <v>8.7527481420536547E-3</v>
      </c>
      <c r="E76" s="215">
        <f t="shared" si="79"/>
        <v>2.2680379511479897E-2</v>
      </c>
      <c r="F76" s="52">
        <f t="shared" si="80"/>
        <v>1.0559568525474339</v>
      </c>
      <c r="H76" s="19">
        <v>27.384999999999998</v>
      </c>
      <c r="I76" s="140">
        <v>63.970999999999989</v>
      </c>
      <c r="J76" s="214">
        <f t="shared" si="81"/>
        <v>4.1358997609529987E-3</v>
      </c>
      <c r="K76" s="215">
        <f t="shared" si="82"/>
        <v>1.09915278758109E-2</v>
      </c>
      <c r="L76" s="52">
        <f t="shared" si="114"/>
        <v>1.3359868541172173</v>
      </c>
      <c r="N76" s="40">
        <f t="shared" ref="N76:N82" si="115">(H76/B76)*10</f>
        <v>2.637484349417317</v>
      </c>
      <c r="O76" s="143">
        <f t="shared" ref="O76:O82" si="116">(I76/C76)*10</f>
        <v>2.9967208507050165</v>
      </c>
      <c r="P76" s="52">
        <f t="shared" ref="P76:P82" si="117">(O76-N76)/N76</f>
        <v>0.13620422102867202</v>
      </c>
    </row>
    <row r="77" spans="1:16" ht="20.100000000000001" customHeight="1" x14ac:dyDescent="0.25">
      <c r="A77" s="38" t="s">
        <v>224</v>
      </c>
      <c r="B77" s="19">
        <v>105.64000000000001</v>
      </c>
      <c r="C77" s="140">
        <v>180.53000000000003</v>
      </c>
      <c r="D77" s="247">
        <f t="shared" si="78"/>
        <v>8.9053290352166855E-3</v>
      </c>
      <c r="E77" s="215">
        <f t="shared" si="79"/>
        <v>1.9180629190085098E-2</v>
      </c>
      <c r="F77" s="52">
        <f t="shared" si="80"/>
        <v>0.70891707686482397</v>
      </c>
      <c r="H77" s="19">
        <v>34.305999999999997</v>
      </c>
      <c r="I77" s="140">
        <v>61.692</v>
      </c>
      <c r="J77" s="214">
        <f t="shared" si="81"/>
        <v>5.1811640386800646E-3</v>
      </c>
      <c r="K77" s="215">
        <f t="shared" si="82"/>
        <v>1.0599949003681766E-2</v>
      </c>
      <c r="L77" s="52">
        <f t="shared" si="114"/>
        <v>0.79828601410831934</v>
      </c>
      <c r="N77" s="40">
        <f t="shared" si="115"/>
        <v>3.2474441499432025</v>
      </c>
      <c r="O77" s="143">
        <f t="shared" si="116"/>
        <v>3.4172713676397271</v>
      </c>
      <c r="P77" s="52">
        <f t="shared" si="117"/>
        <v>5.2295654630271256E-2</v>
      </c>
    </row>
    <row r="78" spans="1:16" ht="20.100000000000001" customHeight="1" x14ac:dyDescent="0.25">
      <c r="A78" s="38" t="s">
        <v>197</v>
      </c>
      <c r="B78" s="19">
        <v>257.16000000000008</v>
      </c>
      <c r="C78" s="140">
        <v>113.74000000000001</v>
      </c>
      <c r="D78" s="247">
        <f t="shared" si="78"/>
        <v>2.1678288666190107E-2</v>
      </c>
      <c r="E78" s="215">
        <f t="shared" si="79"/>
        <v>1.2084444491664981E-2</v>
      </c>
      <c r="F78" s="52">
        <f t="shared" si="80"/>
        <v>-0.55770726396018055</v>
      </c>
      <c r="H78" s="19">
        <v>81.374000000000009</v>
      </c>
      <c r="I78" s="140">
        <v>45.273000000000003</v>
      </c>
      <c r="J78" s="214">
        <f t="shared" si="81"/>
        <v>1.2289746472440728E-2</v>
      </c>
      <c r="K78" s="215">
        <f t="shared" si="82"/>
        <v>7.7788285554639923E-3</v>
      </c>
      <c r="L78" s="52">
        <f t="shared" si="114"/>
        <v>-0.44364293263204468</v>
      </c>
      <c r="N78" s="40">
        <f t="shared" ref="N78:N79" si="118">(H78/B78)*10</f>
        <v>3.1643334888785186</v>
      </c>
      <c r="O78" s="143">
        <f t="shared" ref="O78:O79" si="119">(I78/C78)*10</f>
        <v>3.9803938807807282</v>
      </c>
      <c r="P78" s="52">
        <f t="shared" ref="P78:P79" si="120">(O78-N78)/N78</f>
        <v>0.25789329562461261</v>
      </c>
    </row>
    <row r="79" spans="1:16" ht="20.100000000000001" customHeight="1" x14ac:dyDescent="0.25">
      <c r="A79" s="38" t="s">
        <v>200</v>
      </c>
      <c r="B79" s="19">
        <v>216.59000000000003</v>
      </c>
      <c r="C79" s="140">
        <v>192.67999999999995</v>
      </c>
      <c r="D79" s="247">
        <f t="shared" si="78"/>
        <v>1.8258284889602249E-2</v>
      </c>
      <c r="E79" s="215">
        <f t="shared" si="79"/>
        <v>2.0471520702074975E-2</v>
      </c>
      <c r="F79" s="52">
        <f t="shared" si="80"/>
        <v>-0.11039290825984616</v>
      </c>
      <c r="H79" s="19">
        <v>40.313999999999986</v>
      </c>
      <c r="I79" s="140">
        <v>37.941000000000003</v>
      </c>
      <c r="J79" s="214">
        <f t="shared" si="81"/>
        <v>6.0885398197209834E-3</v>
      </c>
      <c r="K79" s="215">
        <f t="shared" si="82"/>
        <v>6.519040801865556E-3</v>
      </c>
      <c r="L79" s="52">
        <f t="shared" si="114"/>
        <v>-5.886292603065893E-2</v>
      </c>
      <c r="N79" s="40">
        <f t="shared" si="118"/>
        <v>1.8613047693799334</v>
      </c>
      <c r="O79" s="143">
        <f t="shared" si="119"/>
        <v>1.9691197840979868</v>
      </c>
      <c r="P79" s="52">
        <f t="shared" si="120"/>
        <v>5.7924428332051414E-2</v>
      </c>
    </row>
    <row r="80" spans="1:16" ht="20.100000000000001" customHeight="1" x14ac:dyDescent="0.25">
      <c r="A80" s="38" t="s">
        <v>225</v>
      </c>
      <c r="B80" s="19">
        <v>8.9699999999999989</v>
      </c>
      <c r="C80" s="140">
        <v>10</v>
      </c>
      <c r="D80" s="247">
        <f t="shared" si="78"/>
        <v>7.5616055893500231E-4</v>
      </c>
      <c r="E80" s="215">
        <f t="shared" si="79"/>
        <v>1.0624621497859134E-3</v>
      </c>
      <c r="F80" s="52">
        <f t="shared" si="80"/>
        <v>0.11482720178372366</v>
      </c>
      <c r="H80" s="19">
        <v>37.311</v>
      </c>
      <c r="I80" s="140">
        <v>35.040000000000006</v>
      </c>
      <c r="J80" s="214">
        <f t="shared" si="81"/>
        <v>5.6350029571267972E-3</v>
      </c>
      <c r="K80" s="215">
        <f t="shared" si="82"/>
        <v>6.0205895916651941E-3</v>
      </c>
      <c r="L80" s="52">
        <f t="shared" si="114"/>
        <v>-6.0866768513306899E-2</v>
      </c>
      <c r="N80" s="40">
        <f t="shared" si="115"/>
        <v>41.595317725752508</v>
      </c>
      <c r="O80" s="143">
        <f t="shared" si="116"/>
        <v>35.040000000000006</v>
      </c>
      <c r="P80" s="52">
        <f t="shared" si="117"/>
        <v>-0.1575974913564363</v>
      </c>
    </row>
    <row r="81" spans="1:16" ht="20.100000000000001" customHeight="1" x14ac:dyDescent="0.25">
      <c r="A81" s="38" t="s">
        <v>179</v>
      </c>
      <c r="B81" s="19">
        <v>24.84</v>
      </c>
      <c r="C81" s="140">
        <v>54.470000000000006</v>
      </c>
      <c r="D81" s="247">
        <f t="shared" si="78"/>
        <v>2.0939830862815451E-3</v>
      </c>
      <c r="E81" s="215">
        <f t="shared" si="79"/>
        <v>5.7872313298838714E-3</v>
      </c>
      <c r="F81" s="52">
        <f t="shared" si="80"/>
        <v>1.1928341384863126</v>
      </c>
      <c r="H81" s="19">
        <v>14.016999999999999</v>
      </c>
      <c r="I81" s="140">
        <v>34.033000000000001</v>
      </c>
      <c r="J81" s="214">
        <f t="shared" si="81"/>
        <v>2.1169584425516953E-3</v>
      </c>
      <c r="K81" s="215">
        <f t="shared" si="82"/>
        <v>5.8475663690965045E-3</v>
      </c>
      <c r="L81" s="52">
        <f t="shared" si="114"/>
        <v>1.4279803096240282</v>
      </c>
      <c r="N81" s="40">
        <f t="shared" si="115"/>
        <v>5.642914653784219</v>
      </c>
      <c r="O81" s="143">
        <f t="shared" si="116"/>
        <v>6.2480264365705889</v>
      </c>
      <c r="P81" s="52">
        <f t="shared" si="117"/>
        <v>0.10723390657354233</v>
      </c>
    </row>
    <row r="82" spans="1:16" ht="20.100000000000001" customHeight="1" x14ac:dyDescent="0.25">
      <c r="A82" s="38" t="s">
        <v>209</v>
      </c>
      <c r="B82" s="19">
        <v>763.41000000000008</v>
      </c>
      <c r="C82" s="140">
        <v>90.67</v>
      </c>
      <c r="D82" s="247">
        <f t="shared" si="78"/>
        <v>6.4354574392036817E-2</v>
      </c>
      <c r="E82" s="215">
        <f t="shared" si="79"/>
        <v>9.6333443121088772E-3</v>
      </c>
      <c r="F82" s="52">
        <f t="shared" si="80"/>
        <v>-0.88123026944892002</v>
      </c>
      <c r="H82" s="19">
        <v>179.75900000000001</v>
      </c>
      <c r="I82" s="140">
        <v>29.835999999999999</v>
      </c>
      <c r="J82" s="214">
        <f t="shared" si="81"/>
        <v>2.7148628998690895E-2</v>
      </c>
      <c r="K82" s="215">
        <f t="shared" si="82"/>
        <v>5.1264358178345513E-3</v>
      </c>
      <c r="L82" s="52">
        <f t="shared" si="114"/>
        <v>-0.83402221863717529</v>
      </c>
      <c r="N82" s="40">
        <f t="shared" si="115"/>
        <v>2.3546849006431665</v>
      </c>
      <c r="O82" s="143">
        <f t="shared" si="116"/>
        <v>3.2906143156501599</v>
      </c>
      <c r="P82" s="52">
        <f t="shared" si="117"/>
        <v>0.39747543917716999</v>
      </c>
    </row>
    <row r="83" spans="1:16" ht="20.100000000000001" customHeight="1" thickBot="1" x14ac:dyDescent="0.3">
      <c r="A83" s="8" t="s">
        <v>17</v>
      </c>
      <c r="B83" s="19">
        <f>B84-SUM(B62:B82)</f>
        <v>1394.6800000000003</v>
      </c>
      <c r="C83" s="142">
        <f>C84-SUM(C62:C82)</f>
        <v>520.18000000000211</v>
      </c>
      <c r="D83" s="247">
        <f t="shared" si="78"/>
        <v>0.11756990059481263</v>
      </c>
      <c r="E83" s="215">
        <f t="shared" si="79"/>
        <v>5.5267156107563865E-2</v>
      </c>
      <c r="F83" s="52">
        <f t="shared" si="80"/>
        <v>-0.62702555424900197</v>
      </c>
      <c r="H83" s="19">
        <f>H84-SUM(H62:H82)</f>
        <v>675.39800000000014</v>
      </c>
      <c r="I83" s="142">
        <f>I84-SUM(I62:I82)</f>
        <v>257.49500000000171</v>
      </c>
      <c r="J83" s="214">
        <f t="shared" si="81"/>
        <v>0.10200395934811517</v>
      </c>
      <c r="K83" s="215">
        <f t="shared" si="82"/>
        <v>4.4242914295257965E-2</v>
      </c>
      <c r="L83" s="52">
        <f t="shared" ref="L83" si="121">(I83-H83)/H83</f>
        <v>-0.61875072179662705</v>
      </c>
      <c r="N83" s="40">
        <f t="shared" ref="N83:O84" si="122">(H83/B83)*10</f>
        <v>4.8426735882066136</v>
      </c>
      <c r="O83" s="143">
        <f t="shared" ref="O83" si="123">(I83/C83)*10</f>
        <v>4.9501134222769174</v>
      </c>
      <c r="P83" s="52">
        <f t="shared" ref="P83" si="124">(O83-N83)/N83</f>
        <v>2.2186057373751664E-2</v>
      </c>
    </row>
    <row r="84" spans="1:16" ht="26.25" customHeight="1" thickBot="1" x14ac:dyDescent="0.3">
      <c r="A84" s="12" t="s">
        <v>18</v>
      </c>
      <c r="B84" s="17">
        <v>11862.559999999998</v>
      </c>
      <c r="C84" s="145">
        <v>9412.100000000004</v>
      </c>
      <c r="D84" s="243">
        <f>SUM(D62:D83)</f>
        <v>1.0000000000000002</v>
      </c>
      <c r="E84" s="244">
        <f>SUM(E62:E83)</f>
        <v>0.99999999999999989</v>
      </c>
      <c r="F84" s="57">
        <f>(C84-B84)/B84</f>
        <v>-0.20657092566865787</v>
      </c>
      <c r="G84" s="1"/>
      <c r="H84" s="17">
        <v>6621.2919999999995</v>
      </c>
      <c r="I84" s="145">
        <v>5820.0280000000021</v>
      </c>
      <c r="J84" s="255">
        <f t="shared" si="81"/>
        <v>1</v>
      </c>
      <c r="K84" s="244">
        <f t="shared" si="82"/>
        <v>1</v>
      </c>
      <c r="L84" s="57">
        <f>(I84-H84)/H84</f>
        <v>-0.12101324031624001</v>
      </c>
      <c r="M84" s="1"/>
      <c r="N84" s="37">
        <f t="shared" si="122"/>
        <v>5.5816720842718617</v>
      </c>
      <c r="O84" s="150">
        <f t="shared" si="122"/>
        <v>6.1835594606942124</v>
      </c>
      <c r="P84" s="57">
        <f>(O84-N84)/N84</f>
        <v>0.10783280840133193</v>
      </c>
    </row>
  </sheetData>
  <mergeCells count="33">
    <mergeCell ref="N60:O60"/>
    <mergeCell ref="A59:A61"/>
    <mergeCell ref="B59:C59"/>
    <mergeCell ref="D59:E59"/>
    <mergeCell ref="H59:I59"/>
    <mergeCell ref="J59:K59"/>
    <mergeCell ref="B60:C60"/>
    <mergeCell ref="D60:E60"/>
    <mergeCell ref="H60:I60"/>
    <mergeCell ref="J60:K60"/>
    <mergeCell ref="A36:A38"/>
    <mergeCell ref="B36:C36"/>
    <mergeCell ref="D36:E36"/>
    <mergeCell ref="H36:I36"/>
    <mergeCell ref="N59:O59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6" orientation="portrait" r:id="rId1"/>
  <ignoredErrors>
    <ignoredError sqref="D7:F8 J7:L7 M7:M12 D18:E20 D13:E17 J18:K20 J13:K17 M18 D63:E72 J62:K73 D22:E25 D21:E21 D27:E28 D26:E26 D29:E29 J22:K25 J21:K21 J27:K28 J26:K26 J29:K29 D10:E12 D9:E9 J10:K12 J9:K9 J8:K8 E62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733D3FF-C9B4-474A-A7D4-99CC2764776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335" id="{A8210132-6198-4564-AE7B-03B0F7EE37E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F62:F84</xm:sqref>
        </x14:conditionalFormatting>
        <x14:conditionalFormatting xmlns:xm="http://schemas.microsoft.com/office/excel/2006/main">
          <x14:cfRule type="iconSet" priority="232" id="{9F903693-1C78-41DC-AEDC-AABBA67CEB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L39:L56 P39:P56 F39:F56</xm:sqref>
        </x14:conditionalFormatting>
        <x14:conditionalFormatting xmlns:xm="http://schemas.microsoft.com/office/excel/2006/main">
          <x14:cfRule type="iconSet" priority="337" id="{207C5D14-6D5D-4471-868F-79729BF58CE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L62:L84</xm:sqref>
        </x14:conditionalFormatting>
        <x14:conditionalFormatting xmlns:xm="http://schemas.microsoft.com/office/excel/2006/main">
          <x14:cfRule type="iconSet" priority="333" id="{189045ED-22CB-47A9-B8A9-6084680E312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P62:P84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lha18">
    <pageSetUpPr fitToPage="1"/>
  </sheetPr>
  <dimension ref="A1:R8"/>
  <sheetViews>
    <sheetView showGridLines="0" workbookViewId="0">
      <selection activeCell="H15" sqref="H15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4" t="s">
        <v>141</v>
      </c>
    </row>
    <row r="2" spans="1:18" ht="15.75" thickBot="1" x14ac:dyDescent="0.3"/>
    <row r="3" spans="1:18" x14ac:dyDescent="0.25">
      <c r="A3" s="332" t="s">
        <v>16</v>
      </c>
      <c r="B3" s="315"/>
      <c r="C3" s="315"/>
      <c r="D3" s="351" t="s">
        <v>1</v>
      </c>
      <c r="E3" s="344"/>
      <c r="F3" s="351" t="s">
        <v>104</v>
      </c>
      <c r="G3" s="344"/>
      <c r="H3" s="130" t="s">
        <v>0</v>
      </c>
      <c r="J3" s="345" t="s">
        <v>19</v>
      </c>
      <c r="K3" s="344"/>
      <c r="L3" s="354" t="s">
        <v>104</v>
      </c>
      <c r="M3" s="355"/>
      <c r="N3" s="130" t="s">
        <v>0</v>
      </c>
      <c r="P3" s="343" t="s">
        <v>22</v>
      </c>
      <c r="Q3" s="344"/>
      <c r="R3" s="130" t="s">
        <v>0</v>
      </c>
    </row>
    <row r="4" spans="1:18" x14ac:dyDescent="0.25">
      <c r="A4" s="350"/>
      <c r="B4" s="316"/>
      <c r="C4" s="316"/>
      <c r="D4" s="352" t="s">
        <v>154</v>
      </c>
      <c r="E4" s="346"/>
      <c r="F4" s="352" t="str">
        <f>D4</f>
        <v>jan-out</v>
      </c>
      <c r="G4" s="346"/>
      <c r="H4" s="131" t="s">
        <v>151</v>
      </c>
      <c r="J4" s="341" t="str">
        <f>D4</f>
        <v>jan-out</v>
      </c>
      <c r="K4" s="346"/>
      <c r="L4" s="347" t="str">
        <f>D4</f>
        <v>jan-out</v>
      </c>
      <c r="M4" s="348"/>
      <c r="N4" s="131" t="str">
        <f>H4</f>
        <v>2023/2022</v>
      </c>
      <c r="P4" s="341" t="str">
        <f>D4</f>
        <v>jan-out</v>
      </c>
      <c r="Q4" s="342"/>
      <c r="R4" s="131" t="str">
        <f>N4</f>
        <v>2023/2022</v>
      </c>
    </row>
    <row r="5" spans="1:18" ht="19.5" customHeight="1" thickBot="1" x14ac:dyDescent="0.3">
      <c r="A5" s="333"/>
      <c r="B5" s="356"/>
      <c r="C5" s="356"/>
      <c r="D5" s="99">
        <v>2022</v>
      </c>
      <c r="E5" s="160">
        <v>2023</v>
      </c>
      <c r="F5" s="99">
        <f>D5</f>
        <v>2022</v>
      </c>
      <c r="G5" s="134">
        <f>E5</f>
        <v>2023</v>
      </c>
      <c r="H5" s="166" t="s">
        <v>1</v>
      </c>
      <c r="J5" s="25">
        <f>D5</f>
        <v>2022</v>
      </c>
      <c r="K5" s="134">
        <f>E5</f>
        <v>2023</v>
      </c>
      <c r="L5" s="159">
        <f>F5</f>
        <v>2022</v>
      </c>
      <c r="M5" s="144">
        <f>G5</f>
        <v>2023</v>
      </c>
      <c r="N5" s="259">
        <v>1000</v>
      </c>
      <c r="P5" s="25">
        <f>D5</f>
        <v>2022</v>
      </c>
      <c r="Q5" s="134">
        <f>E5</f>
        <v>2023</v>
      </c>
      <c r="R5" s="166"/>
    </row>
    <row r="6" spans="1:18" ht="24" customHeight="1" x14ac:dyDescent="0.25">
      <c r="A6" s="161" t="s">
        <v>20</v>
      </c>
      <c r="B6" s="1"/>
      <c r="C6" s="1"/>
      <c r="D6" s="115">
        <v>350413.07000000007</v>
      </c>
      <c r="E6" s="147">
        <v>327860.88</v>
      </c>
      <c r="F6" s="247">
        <f>D6/D8</f>
        <v>0.74652746124747726</v>
      </c>
      <c r="G6" s="246">
        <f>E6/E8</f>
        <v>0.71927441627448674</v>
      </c>
      <c r="H6" s="165">
        <f>(E6-D6)/D6</f>
        <v>-6.4358872230422387E-2</v>
      </c>
      <c r="I6" s="1"/>
      <c r="J6" s="115">
        <v>154900.90900000004</v>
      </c>
      <c r="K6" s="147">
        <v>149633.31099999993</v>
      </c>
      <c r="L6" s="247">
        <f>J6/J8</f>
        <v>0.6098778841079916</v>
      </c>
      <c r="M6" s="246">
        <f>K6/K8</f>
        <v>0.59895682866505917</v>
      </c>
      <c r="N6" s="165">
        <f>(K6-J6)/J6</f>
        <v>-3.400624330745608E-2</v>
      </c>
      <c r="P6" s="27">
        <f t="shared" ref="P6:Q8" si="0">(J6/D6)*10</f>
        <v>4.4205231557144833</v>
      </c>
      <c r="Q6" s="152">
        <f t="shared" si="0"/>
        <v>4.5639269619480043</v>
      </c>
      <c r="R6" s="165">
        <f>(Q6-P6)/P6</f>
        <v>3.2440460366809871E-2</v>
      </c>
    </row>
    <row r="7" spans="1:18" ht="24" customHeight="1" thickBot="1" x14ac:dyDescent="0.3">
      <c r="A7" s="161" t="s">
        <v>21</v>
      </c>
      <c r="B7" s="1"/>
      <c r="C7" s="1"/>
      <c r="D7" s="117">
        <v>118977.6599999999</v>
      </c>
      <c r="E7" s="140">
        <v>127960.80999999997</v>
      </c>
      <c r="F7" s="247">
        <f>D7/D8</f>
        <v>0.25347253875252268</v>
      </c>
      <c r="G7" s="215">
        <f>E7/E8</f>
        <v>0.28072558372551332</v>
      </c>
      <c r="H7" s="55">
        <f t="shared" ref="H7:H8" si="1">(E7-D7)/D7</f>
        <v>7.5502829690885453E-2</v>
      </c>
      <c r="J7" s="196">
        <v>99085.852999999945</v>
      </c>
      <c r="K7" s="142">
        <v>100189.88799999996</v>
      </c>
      <c r="L7" s="247">
        <f>J7/J8</f>
        <v>0.3901221158920084</v>
      </c>
      <c r="M7" s="215">
        <f>K7/K8</f>
        <v>0.40104317133494077</v>
      </c>
      <c r="N7" s="102">
        <f t="shared" ref="N7:N8" si="2">(K7-J7)/J7</f>
        <v>1.1142206143191991E-2</v>
      </c>
      <c r="P7" s="27">
        <f t="shared" si="0"/>
        <v>8.3281057132910519</v>
      </c>
      <c r="Q7" s="152">
        <f t="shared" si="0"/>
        <v>7.8297322438018311</v>
      </c>
      <c r="R7" s="102">
        <f t="shared" ref="R7:R8" si="3">(Q7-P7)/P7</f>
        <v>-5.9842356310853849E-2</v>
      </c>
    </row>
    <row r="8" spans="1:18" ht="26.25" customHeight="1" thickBot="1" x14ac:dyDescent="0.3">
      <c r="A8" s="12" t="s">
        <v>12</v>
      </c>
      <c r="B8" s="162"/>
      <c r="C8" s="162"/>
      <c r="D8" s="163">
        <v>469390.73</v>
      </c>
      <c r="E8" s="145">
        <v>455821.68999999994</v>
      </c>
      <c r="F8" s="243">
        <f>SUM(F6:F7)</f>
        <v>1</v>
      </c>
      <c r="G8" s="244">
        <f>SUM(G6:G7)</f>
        <v>1</v>
      </c>
      <c r="H8" s="164">
        <f t="shared" si="1"/>
        <v>-2.8907771570180003E-2</v>
      </c>
      <c r="I8" s="1"/>
      <c r="J8" s="17">
        <v>253986.76199999999</v>
      </c>
      <c r="K8" s="145">
        <v>249823.19899999991</v>
      </c>
      <c r="L8" s="243">
        <f>SUM(L6:L7)</f>
        <v>1</v>
      </c>
      <c r="M8" s="244">
        <f>SUM(M6:M7)</f>
        <v>1</v>
      </c>
      <c r="N8" s="164">
        <f t="shared" si="2"/>
        <v>-1.6392834678525814E-2</v>
      </c>
      <c r="O8" s="1"/>
      <c r="P8" s="29">
        <f t="shared" si="0"/>
        <v>5.410988026968492</v>
      </c>
      <c r="Q8" s="146">
        <f t="shared" si="0"/>
        <v>5.4807220560302845</v>
      </c>
      <c r="R8" s="164">
        <f t="shared" si="3"/>
        <v>1.2887485374988163E-2</v>
      </c>
    </row>
  </sheetData>
  <mergeCells count="11">
    <mergeCell ref="A3:C5"/>
    <mergeCell ref="D3:E3"/>
    <mergeCell ref="F3:G3"/>
    <mergeCell ref="J3:K3"/>
    <mergeCell ref="P3:Q3"/>
    <mergeCell ref="D4:E4"/>
    <mergeCell ref="F4:G4"/>
    <mergeCell ref="J4:K4"/>
    <mergeCell ref="L4:M4"/>
    <mergeCell ref="P4:Q4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3" id="{52F9BA2D-926F-4BED-BB26-06EA02E5922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4" id="{ED20E254-F00D-43DF-9D3E-162AC3AC7B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  <x14:conditionalFormatting xmlns:xm="http://schemas.microsoft.com/office/excel/2006/main">
          <x14:cfRule type="iconSet" priority="1" id="{1B9CF2B0-53DA-4B69-AB49-9F90C812C3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lha19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3.710937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140</v>
      </c>
    </row>
    <row r="3" spans="1:16" ht="8.25" customHeight="1" thickBot="1" x14ac:dyDescent="0.3"/>
    <row r="4" spans="1:16" x14ac:dyDescent="0.25">
      <c r="A4" s="357" t="s">
        <v>3</v>
      </c>
      <c r="B4" s="351" t="s">
        <v>1</v>
      </c>
      <c r="C4" s="344"/>
      <c r="D4" s="351" t="s">
        <v>104</v>
      </c>
      <c r="E4" s="344"/>
      <c r="F4" s="130" t="s">
        <v>0</v>
      </c>
      <c r="H4" s="360" t="s">
        <v>19</v>
      </c>
      <c r="I4" s="361"/>
      <c r="J4" s="351" t="s">
        <v>104</v>
      </c>
      <c r="K4" s="349"/>
      <c r="L4" s="130" t="s">
        <v>0</v>
      </c>
      <c r="N4" s="343" t="s">
        <v>22</v>
      </c>
      <c r="O4" s="344"/>
      <c r="P4" s="130" t="s">
        <v>0</v>
      </c>
    </row>
    <row r="5" spans="1:16" x14ac:dyDescent="0.25">
      <c r="A5" s="358"/>
      <c r="B5" s="352" t="s">
        <v>154</v>
      </c>
      <c r="C5" s="346"/>
      <c r="D5" s="352" t="str">
        <f>B5</f>
        <v>jan-out</v>
      </c>
      <c r="E5" s="346"/>
      <c r="F5" s="131" t="s">
        <v>151</v>
      </c>
      <c r="H5" s="341" t="str">
        <f>B5</f>
        <v>jan-out</v>
      </c>
      <c r="I5" s="346"/>
      <c r="J5" s="352" t="str">
        <f>B5</f>
        <v>jan-out</v>
      </c>
      <c r="K5" s="342"/>
      <c r="L5" s="131" t="str">
        <f>F5</f>
        <v>2023/2022</v>
      </c>
      <c r="N5" s="341" t="str">
        <f>B5</f>
        <v>jan-out</v>
      </c>
      <c r="O5" s="342"/>
      <c r="P5" s="131" t="str">
        <f>F5</f>
        <v>2023/2022</v>
      </c>
    </row>
    <row r="6" spans="1:16" ht="19.5" customHeight="1" thickBot="1" x14ac:dyDescent="0.3">
      <c r="A6" s="359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158</v>
      </c>
      <c r="B7" s="39">
        <v>145812.65000000002</v>
      </c>
      <c r="C7" s="147">
        <v>137323.84</v>
      </c>
      <c r="D7" s="247">
        <f>B7/$B$33</f>
        <v>0.31064237250701576</v>
      </c>
      <c r="E7" s="246">
        <f>C7/$C$33</f>
        <v>0.30126657641061344</v>
      </c>
      <c r="F7" s="52">
        <f>(C7-B7)/B7</f>
        <v>-5.8217239725085752E-2</v>
      </c>
      <c r="H7" s="39">
        <v>58707.520000000004</v>
      </c>
      <c r="I7" s="147">
        <v>58131.822999999997</v>
      </c>
      <c r="J7" s="247">
        <f>H7/$H$33</f>
        <v>0.23114401529320652</v>
      </c>
      <c r="K7" s="246">
        <f>I7/$I$33</f>
        <v>0.23269185260893241</v>
      </c>
      <c r="L7" s="52">
        <f>(I7-H7)/H7</f>
        <v>-9.8061883724607571E-3</v>
      </c>
      <c r="N7" s="27">
        <f t="shared" ref="N7:N33" si="0">(H7/B7)*10</f>
        <v>4.0262295486708455</v>
      </c>
      <c r="O7" s="151">
        <f t="shared" ref="O7:O33" si="1">(I7/C7)*10</f>
        <v>4.2331923575687949</v>
      </c>
      <c r="P7" s="61">
        <f>(O7-N7)/N7</f>
        <v>5.1403628729085438E-2</v>
      </c>
    </row>
    <row r="8" spans="1:16" ht="20.100000000000001" customHeight="1" x14ac:dyDescent="0.25">
      <c r="A8" s="8" t="s">
        <v>160</v>
      </c>
      <c r="B8" s="19">
        <v>43318.039999999994</v>
      </c>
      <c r="C8" s="140">
        <v>61103.740000000005</v>
      </c>
      <c r="D8" s="247">
        <f t="shared" ref="D8:D32" si="2">B8/$B$33</f>
        <v>9.2285674239881141E-2</v>
      </c>
      <c r="E8" s="215">
        <f t="shared" ref="E8:E32" si="3">C8/$C$33</f>
        <v>0.13405184821283953</v>
      </c>
      <c r="F8" s="52">
        <f t="shared" ref="F8:F33" si="4">(C8-B8)/B8</f>
        <v>0.41058413538562721</v>
      </c>
      <c r="H8" s="19">
        <v>26628.833000000006</v>
      </c>
      <c r="I8" s="140">
        <v>36556.228999999999</v>
      </c>
      <c r="J8" s="247">
        <f t="shared" ref="J8:J32" si="5">H8/$H$33</f>
        <v>0.1048433894361786</v>
      </c>
      <c r="K8" s="215">
        <f t="shared" ref="K8:K32" si="6">I8/$I$33</f>
        <v>0.14632840002981468</v>
      </c>
      <c r="L8" s="52">
        <f t="shared" ref="L8:L33" si="7">(I8-H8)/H8</f>
        <v>0.37280627356069229</v>
      </c>
      <c r="M8" s="1"/>
      <c r="N8" s="27">
        <f t="shared" si="0"/>
        <v>6.1472848263679545</v>
      </c>
      <c r="O8" s="152">
        <f t="shared" si="1"/>
        <v>5.9826499981834171</v>
      </c>
      <c r="P8" s="52">
        <f t="shared" ref="P8:P71" si="8">(O8-N8)/N8</f>
        <v>-2.6781714665043387E-2</v>
      </c>
    </row>
    <row r="9" spans="1:16" ht="20.100000000000001" customHeight="1" x14ac:dyDescent="0.25">
      <c r="A9" s="8" t="s">
        <v>159</v>
      </c>
      <c r="B9" s="19">
        <v>31299.760000000002</v>
      </c>
      <c r="C9" s="140">
        <v>26275.15</v>
      </c>
      <c r="D9" s="247">
        <f t="shared" si="2"/>
        <v>6.6681674774446462E-2</v>
      </c>
      <c r="E9" s="215">
        <f t="shared" si="3"/>
        <v>5.764348335420369E-2</v>
      </c>
      <c r="F9" s="52">
        <f t="shared" si="4"/>
        <v>-0.16053190184205887</v>
      </c>
      <c r="H9" s="19">
        <v>32776.381000000001</v>
      </c>
      <c r="I9" s="140">
        <v>27571.407999999999</v>
      </c>
      <c r="J9" s="247">
        <f t="shared" si="5"/>
        <v>0.12904759579556357</v>
      </c>
      <c r="K9" s="215">
        <f t="shared" si="6"/>
        <v>0.11036368163710848</v>
      </c>
      <c r="L9" s="52">
        <f t="shared" si="7"/>
        <v>-0.15880255358271561</v>
      </c>
      <c r="N9" s="27">
        <f t="shared" si="0"/>
        <v>10.471767515150276</v>
      </c>
      <c r="O9" s="152">
        <f t="shared" si="1"/>
        <v>10.493339904815004</v>
      </c>
      <c r="P9" s="52">
        <f t="shared" si="8"/>
        <v>2.0600523869077117E-3</v>
      </c>
    </row>
    <row r="10" spans="1:16" ht="20.100000000000001" customHeight="1" x14ac:dyDescent="0.25">
      <c r="A10" s="8" t="s">
        <v>164</v>
      </c>
      <c r="B10" s="19">
        <v>62456.239999999991</v>
      </c>
      <c r="C10" s="140">
        <v>55648.45</v>
      </c>
      <c r="D10" s="247">
        <f t="shared" si="2"/>
        <v>0.13305810278784158</v>
      </c>
      <c r="E10" s="215">
        <f t="shared" si="3"/>
        <v>0.12208381308050519</v>
      </c>
      <c r="F10" s="52">
        <f t="shared" si="4"/>
        <v>-0.1090009581108308</v>
      </c>
      <c r="H10" s="19">
        <v>25705.222999999994</v>
      </c>
      <c r="I10" s="140">
        <v>24387.356</v>
      </c>
      <c r="J10" s="247">
        <f t="shared" si="5"/>
        <v>0.10120694006878987</v>
      </c>
      <c r="K10" s="215">
        <f t="shared" si="6"/>
        <v>9.7618460165502879E-2</v>
      </c>
      <c r="L10" s="52">
        <f t="shared" si="7"/>
        <v>-5.1268452329707274E-2</v>
      </c>
      <c r="N10" s="27">
        <f t="shared" si="0"/>
        <v>4.1157173406532319</v>
      </c>
      <c r="O10" s="152">
        <f t="shared" si="1"/>
        <v>4.3823962751882579</v>
      </c>
      <c r="P10" s="52">
        <f t="shared" si="8"/>
        <v>6.4795250125874698E-2</v>
      </c>
    </row>
    <row r="11" spans="1:16" ht="20.100000000000001" customHeight="1" x14ac:dyDescent="0.25">
      <c r="A11" s="8" t="s">
        <v>166</v>
      </c>
      <c r="B11" s="19">
        <v>60521.51999999999</v>
      </c>
      <c r="C11" s="140">
        <v>57084.140000000007</v>
      </c>
      <c r="D11" s="247">
        <f t="shared" si="2"/>
        <v>0.12893633412828584</v>
      </c>
      <c r="E11" s="215">
        <f t="shared" si="3"/>
        <v>0.12523348768243125</v>
      </c>
      <c r="F11" s="52">
        <f t="shared" si="4"/>
        <v>-5.6795995870559488E-2</v>
      </c>
      <c r="H11" s="19">
        <v>24472.111000000001</v>
      </c>
      <c r="I11" s="140">
        <v>23847.060999999998</v>
      </c>
      <c r="J11" s="247">
        <f t="shared" si="5"/>
        <v>9.6351915380534683E-2</v>
      </c>
      <c r="K11" s="215">
        <f t="shared" si="6"/>
        <v>9.5455750688710039E-2</v>
      </c>
      <c r="L11" s="52">
        <f t="shared" si="7"/>
        <v>-2.5541319259298999E-2</v>
      </c>
      <c r="N11" s="27">
        <f t="shared" si="0"/>
        <v>4.0435387280425221</v>
      </c>
      <c r="O11" s="152">
        <f t="shared" si="1"/>
        <v>4.1775282941987033</v>
      </c>
      <c r="P11" s="52">
        <f t="shared" si="8"/>
        <v>3.3136708998715479E-2</v>
      </c>
    </row>
    <row r="12" spans="1:16" ht="20.100000000000001" customHeight="1" x14ac:dyDescent="0.25">
      <c r="A12" s="8" t="s">
        <v>163</v>
      </c>
      <c r="B12" s="19">
        <v>27459.679999999997</v>
      </c>
      <c r="C12" s="140">
        <v>28445.82</v>
      </c>
      <c r="D12" s="247">
        <f t="shared" si="2"/>
        <v>5.8500686624126559E-2</v>
      </c>
      <c r="E12" s="215">
        <f t="shared" si="3"/>
        <v>6.2405586710891255E-2</v>
      </c>
      <c r="F12" s="52">
        <f t="shared" si="4"/>
        <v>3.591229031073935E-2</v>
      </c>
      <c r="H12" s="19">
        <v>13224.003000000002</v>
      </c>
      <c r="I12" s="140">
        <v>12781.154</v>
      </c>
      <c r="J12" s="247">
        <f t="shared" si="5"/>
        <v>5.2065717503812281E-2</v>
      </c>
      <c r="K12" s="215">
        <f t="shared" si="6"/>
        <v>5.1160797120366711E-2</v>
      </c>
      <c r="L12" s="52">
        <f t="shared" si="7"/>
        <v>-3.3488271289714766E-2</v>
      </c>
      <c r="N12" s="27">
        <f t="shared" si="0"/>
        <v>4.8157891861813411</v>
      </c>
      <c r="O12" s="152">
        <f t="shared" si="1"/>
        <v>4.493157166852634</v>
      </c>
      <c r="P12" s="52">
        <f t="shared" si="8"/>
        <v>-6.6994630964013757E-2</v>
      </c>
    </row>
    <row r="13" spans="1:16" ht="20.100000000000001" customHeight="1" x14ac:dyDescent="0.25">
      <c r="A13" s="8" t="s">
        <v>170</v>
      </c>
      <c r="B13" s="19">
        <v>15622.960000000001</v>
      </c>
      <c r="C13" s="140">
        <v>15728.82</v>
      </c>
      <c r="D13" s="247">
        <f t="shared" si="2"/>
        <v>3.328348644635569E-2</v>
      </c>
      <c r="E13" s="215">
        <f t="shared" si="3"/>
        <v>3.450651942429505E-2</v>
      </c>
      <c r="F13" s="52">
        <f t="shared" si="4"/>
        <v>6.7759246647241464E-3</v>
      </c>
      <c r="H13" s="19">
        <v>12747.846</v>
      </c>
      <c r="I13" s="140">
        <v>12297.541000000001</v>
      </c>
      <c r="J13" s="247">
        <f t="shared" si="5"/>
        <v>5.0190985938078143E-2</v>
      </c>
      <c r="K13" s="215">
        <f t="shared" si="6"/>
        <v>4.9224976099997826E-2</v>
      </c>
      <c r="L13" s="52">
        <f t="shared" si="7"/>
        <v>-3.5324006894968646E-2</v>
      </c>
      <c r="N13" s="27">
        <f t="shared" si="0"/>
        <v>8.1596867687045211</v>
      </c>
      <c r="O13" s="152">
        <f t="shared" si="1"/>
        <v>7.818476529072111</v>
      </c>
      <c r="P13" s="52">
        <f t="shared" si="8"/>
        <v>-4.1816585526429792E-2</v>
      </c>
    </row>
    <row r="14" spans="1:16" ht="20.100000000000001" customHeight="1" x14ac:dyDescent="0.25">
      <c r="A14" s="8" t="s">
        <v>162</v>
      </c>
      <c r="B14" s="19">
        <v>10480.549999999999</v>
      </c>
      <c r="C14" s="140">
        <v>9124.0999999999985</v>
      </c>
      <c r="D14" s="247">
        <f t="shared" si="2"/>
        <v>2.2327986749972675E-2</v>
      </c>
      <c r="E14" s="215">
        <f t="shared" si="3"/>
        <v>2.0016818418623291E-2</v>
      </c>
      <c r="F14" s="52">
        <f t="shared" si="4"/>
        <v>-0.1294254595417226</v>
      </c>
      <c r="H14" s="19">
        <v>10698.255999999998</v>
      </c>
      <c r="I14" s="140">
        <v>8865.5810000000001</v>
      </c>
      <c r="J14" s="247">
        <f t="shared" si="5"/>
        <v>4.2121313393490949E-2</v>
      </c>
      <c r="K14" s="215">
        <f t="shared" si="6"/>
        <v>3.5487420845971951E-2</v>
      </c>
      <c r="L14" s="52">
        <f t="shared" si="7"/>
        <v>-0.17130595865344761</v>
      </c>
      <c r="N14" s="27">
        <f t="shared" si="0"/>
        <v>10.207723831287478</v>
      </c>
      <c r="O14" s="152">
        <f t="shared" si="1"/>
        <v>9.7166635613375583</v>
      </c>
      <c r="P14" s="52">
        <f t="shared" si="8"/>
        <v>-4.8106735455046401E-2</v>
      </c>
    </row>
    <row r="15" spans="1:16" ht="20.100000000000001" customHeight="1" x14ac:dyDescent="0.25">
      <c r="A15" s="8" t="s">
        <v>173</v>
      </c>
      <c r="B15" s="19">
        <v>1799</v>
      </c>
      <c r="C15" s="140">
        <v>1887.0399999999997</v>
      </c>
      <c r="D15" s="247">
        <f t="shared" si="2"/>
        <v>3.8326278833840633E-3</v>
      </c>
      <c r="E15" s="215">
        <f t="shared" si="3"/>
        <v>4.1398644281275846E-3</v>
      </c>
      <c r="F15" s="52">
        <f t="shared" si="4"/>
        <v>4.8938299055030429E-2</v>
      </c>
      <c r="H15" s="19">
        <v>5037.2709999999997</v>
      </c>
      <c r="I15" s="140">
        <v>5791.027</v>
      </c>
      <c r="J15" s="247">
        <f t="shared" si="5"/>
        <v>1.9832809239089397E-2</v>
      </c>
      <c r="K15" s="215">
        <f t="shared" si="6"/>
        <v>2.3180501343271966E-2</v>
      </c>
      <c r="L15" s="52">
        <f t="shared" si="7"/>
        <v>0.14963578493196025</v>
      </c>
      <c r="N15" s="27">
        <f t="shared" si="0"/>
        <v>28.000394663702053</v>
      </c>
      <c r="O15" s="152">
        <f t="shared" si="1"/>
        <v>30.688416779718505</v>
      </c>
      <c r="P15" s="52">
        <f t="shared" si="8"/>
        <v>9.5999436732976992E-2</v>
      </c>
    </row>
    <row r="16" spans="1:16" ht="20.100000000000001" customHeight="1" x14ac:dyDescent="0.25">
      <c r="A16" s="8" t="s">
        <v>171</v>
      </c>
      <c r="B16" s="19">
        <v>11899.06</v>
      </c>
      <c r="C16" s="140">
        <v>8803.9700000000012</v>
      </c>
      <c r="D16" s="247">
        <f t="shared" si="2"/>
        <v>2.5350010640389088E-2</v>
      </c>
      <c r="E16" s="215">
        <f t="shared" si="3"/>
        <v>1.9314504318563689E-2</v>
      </c>
      <c r="F16" s="52">
        <f t="shared" si="4"/>
        <v>-0.26011214331216065</v>
      </c>
      <c r="H16" s="19">
        <v>5352.2039999999997</v>
      </c>
      <c r="I16" s="140">
        <v>4267.2449999999999</v>
      </c>
      <c r="J16" s="247">
        <f t="shared" si="5"/>
        <v>2.1072767564161474E-2</v>
      </c>
      <c r="K16" s="215">
        <f t="shared" si="6"/>
        <v>1.7081059793810419E-2</v>
      </c>
      <c r="L16" s="52">
        <f t="shared" si="7"/>
        <v>-0.20271256476771063</v>
      </c>
      <c r="N16" s="27">
        <f t="shared" si="0"/>
        <v>4.4980057248219607</v>
      </c>
      <c r="O16" s="152">
        <f t="shared" si="1"/>
        <v>4.8469554076172443</v>
      </c>
      <c r="P16" s="52">
        <f t="shared" si="8"/>
        <v>7.7578754706697409E-2</v>
      </c>
    </row>
    <row r="17" spans="1:16" ht="20.100000000000001" customHeight="1" x14ac:dyDescent="0.25">
      <c r="A17" s="8" t="s">
        <v>168</v>
      </c>
      <c r="B17" s="19">
        <v>5537.53</v>
      </c>
      <c r="C17" s="140">
        <v>5209.7900000000009</v>
      </c>
      <c r="D17" s="247">
        <f t="shared" si="2"/>
        <v>1.1797271752682463E-2</v>
      </c>
      <c r="E17" s="215">
        <f t="shared" si="3"/>
        <v>1.1429447334987502E-2</v>
      </c>
      <c r="F17" s="52">
        <f t="shared" si="4"/>
        <v>-5.918523240506126E-2</v>
      </c>
      <c r="H17" s="19">
        <v>3677.047</v>
      </c>
      <c r="I17" s="140">
        <v>3357.402</v>
      </c>
      <c r="J17" s="247">
        <f t="shared" si="5"/>
        <v>1.447731752255655E-2</v>
      </c>
      <c r="K17" s="215">
        <f t="shared" si="6"/>
        <v>1.3439112193899974E-2</v>
      </c>
      <c r="L17" s="52">
        <f t="shared" si="7"/>
        <v>-8.6929810796544063E-2</v>
      </c>
      <c r="N17" s="27">
        <f t="shared" si="0"/>
        <v>6.6402294885987079</v>
      </c>
      <c r="O17" s="152">
        <f t="shared" si="1"/>
        <v>6.4444094675601118</v>
      </c>
      <c r="P17" s="52">
        <f t="shared" si="8"/>
        <v>-2.9489947805993691E-2</v>
      </c>
    </row>
    <row r="18" spans="1:16" ht="20.100000000000001" customHeight="1" x14ac:dyDescent="0.25">
      <c r="A18" s="8" t="s">
        <v>161</v>
      </c>
      <c r="B18" s="19">
        <v>5472.9500000000007</v>
      </c>
      <c r="C18" s="140">
        <v>5306.57</v>
      </c>
      <c r="D18" s="247">
        <f t="shared" si="2"/>
        <v>1.1659689146396226E-2</v>
      </c>
      <c r="E18" s="215">
        <f t="shared" si="3"/>
        <v>1.1641767200678841E-2</v>
      </c>
      <c r="F18" s="52">
        <f t="shared" si="4"/>
        <v>-3.0400423903014097E-2</v>
      </c>
      <c r="H18" s="19">
        <v>2716.614</v>
      </c>
      <c r="I18" s="140">
        <v>2655.8290000000006</v>
      </c>
      <c r="J18" s="247">
        <f t="shared" si="5"/>
        <v>1.0695888158139518E-2</v>
      </c>
      <c r="K18" s="215">
        <f t="shared" si="6"/>
        <v>1.0630834168447264E-2</v>
      </c>
      <c r="L18" s="52">
        <f t="shared" si="7"/>
        <v>-2.2375280404208841E-2</v>
      </c>
      <c r="N18" s="27">
        <f t="shared" si="0"/>
        <v>4.9637106131062767</v>
      </c>
      <c r="O18" s="152">
        <f t="shared" si="1"/>
        <v>5.004794057178179</v>
      </c>
      <c r="P18" s="52">
        <f t="shared" si="8"/>
        <v>8.2767605273814365E-3</v>
      </c>
    </row>
    <row r="19" spans="1:16" ht="20.100000000000001" customHeight="1" x14ac:dyDescent="0.25">
      <c r="A19" s="8" t="s">
        <v>180</v>
      </c>
      <c r="B19" s="19">
        <v>5404.130000000001</v>
      </c>
      <c r="C19" s="140">
        <v>5048.59</v>
      </c>
      <c r="D19" s="247">
        <f t="shared" si="2"/>
        <v>1.1513073553881224E-2</v>
      </c>
      <c r="E19" s="215">
        <f t="shared" si="3"/>
        <v>1.1075800276200105E-2</v>
      </c>
      <c r="F19" s="52">
        <f t="shared" si="4"/>
        <v>-6.5790423250366076E-2</v>
      </c>
      <c r="H19" s="19">
        <v>2853.5910000000003</v>
      </c>
      <c r="I19" s="140">
        <v>2595.1570000000006</v>
      </c>
      <c r="J19" s="247">
        <f t="shared" si="5"/>
        <v>1.123519579339336E-2</v>
      </c>
      <c r="K19" s="215">
        <f t="shared" si="6"/>
        <v>1.0387974417059643E-2</v>
      </c>
      <c r="L19" s="52">
        <f t="shared" si="7"/>
        <v>-9.0564485239825784E-2</v>
      </c>
      <c r="N19" s="27">
        <f t="shared" si="0"/>
        <v>5.2803892578453882</v>
      </c>
      <c r="O19" s="152">
        <f t="shared" si="1"/>
        <v>5.1403599816978618</v>
      </c>
      <c r="P19" s="52">
        <f t="shared" si="8"/>
        <v>-2.6518741196868496E-2</v>
      </c>
    </row>
    <row r="20" spans="1:16" ht="20.100000000000001" customHeight="1" x14ac:dyDescent="0.25">
      <c r="A20" s="8" t="s">
        <v>195</v>
      </c>
      <c r="B20" s="19">
        <v>3111.34</v>
      </c>
      <c r="C20" s="140">
        <v>2860.25</v>
      </c>
      <c r="D20" s="247">
        <f t="shared" si="2"/>
        <v>6.6284649464636866E-3</v>
      </c>
      <c r="E20" s="215">
        <f t="shared" si="3"/>
        <v>6.2749317611454584E-3</v>
      </c>
      <c r="F20" s="52">
        <f t="shared" si="4"/>
        <v>-8.0701562670746407E-2</v>
      </c>
      <c r="H20" s="19">
        <v>2980.1059999999998</v>
      </c>
      <c r="I20" s="140">
        <v>2589.864</v>
      </c>
      <c r="J20" s="247">
        <f t="shared" si="5"/>
        <v>1.1733312305465747E-2</v>
      </c>
      <c r="K20" s="215">
        <f t="shared" si="6"/>
        <v>1.0366787433540149E-2</v>
      </c>
      <c r="L20" s="52">
        <f t="shared" si="7"/>
        <v>-0.13094903335653155</v>
      </c>
      <c r="N20" s="27">
        <f t="shared" si="0"/>
        <v>9.5782074604511216</v>
      </c>
      <c r="O20" s="152">
        <f t="shared" si="1"/>
        <v>9.0546770387203921</v>
      </c>
      <c r="P20" s="52">
        <f t="shared" si="8"/>
        <v>-5.4658496789969493E-2</v>
      </c>
    </row>
    <row r="21" spans="1:16" ht="20.100000000000001" customHeight="1" x14ac:dyDescent="0.25">
      <c r="A21" s="8" t="s">
        <v>167</v>
      </c>
      <c r="B21" s="19">
        <v>5528.49</v>
      </c>
      <c r="C21" s="140">
        <v>5348.18</v>
      </c>
      <c r="D21" s="247">
        <f t="shared" si="2"/>
        <v>1.1778012744307925E-2</v>
      </c>
      <c r="E21" s="215">
        <f t="shared" si="3"/>
        <v>1.1733052896188418E-2</v>
      </c>
      <c r="F21" s="52">
        <f t="shared" si="4"/>
        <v>-3.2614692257741176E-2</v>
      </c>
      <c r="H21" s="19">
        <v>2027.54</v>
      </c>
      <c r="I21" s="140">
        <v>2057.0640000000003</v>
      </c>
      <c r="J21" s="247">
        <f t="shared" si="5"/>
        <v>7.9828569963028232E-3</v>
      </c>
      <c r="K21" s="215">
        <f t="shared" si="6"/>
        <v>8.2340791737279782E-3</v>
      </c>
      <c r="L21" s="52">
        <f t="shared" si="7"/>
        <v>1.4561488306026191E-2</v>
      </c>
      <c r="N21" s="27">
        <f t="shared" si="0"/>
        <v>3.6674390294637416</v>
      </c>
      <c r="O21" s="152">
        <f t="shared" si="1"/>
        <v>3.8462878960693176</v>
      </c>
      <c r="P21" s="52">
        <f t="shared" si="8"/>
        <v>4.8766691189335909E-2</v>
      </c>
    </row>
    <row r="22" spans="1:16" ht="20.100000000000001" customHeight="1" x14ac:dyDescent="0.25">
      <c r="A22" s="8" t="s">
        <v>181</v>
      </c>
      <c r="B22" s="19">
        <v>1810.4200000000003</v>
      </c>
      <c r="C22" s="140">
        <v>2018.25</v>
      </c>
      <c r="D22" s="247">
        <f t="shared" si="2"/>
        <v>3.8569572944058793E-3</v>
      </c>
      <c r="E22" s="215">
        <f t="shared" si="3"/>
        <v>4.4277182158663827E-3</v>
      </c>
      <c r="F22" s="52">
        <f t="shared" si="4"/>
        <v>0.11479656654257005</v>
      </c>
      <c r="H22" s="19">
        <v>1217.7509999999997</v>
      </c>
      <c r="I22" s="140">
        <v>1445.0210000000002</v>
      </c>
      <c r="J22" s="247">
        <f t="shared" si="5"/>
        <v>4.7945451582236389E-3</v>
      </c>
      <c r="K22" s="215">
        <f t="shared" si="6"/>
        <v>5.7841745914077418E-3</v>
      </c>
      <c r="L22" s="52">
        <f t="shared" si="7"/>
        <v>0.18663092865454473</v>
      </c>
      <c r="N22" s="27">
        <f t="shared" si="0"/>
        <v>6.7263452679488713</v>
      </c>
      <c r="O22" s="152">
        <f t="shared" si="1"/>
        <v>7.1597720797720807</v>
      </c>
      <c r="P22" s="52">
        <f t="shared" si="8"/>
        <v>6.4437193536361292E-2</v>
      </c>
    </row>
    <row r="23" spans="1:16" ht="20.100000000000001" customHeight="1" x14ac:dyDescent="0.25">
      <c r="A23" s="8" t="s">
        <v>169</v>
      </c>
      <c r="B23" s="19">
        <v>2254.77</v>
      </c>
      <c r="C23" s="140">
        <v>2209.9900000000002</v>
      </c>
      <c r="D23" s="247">
        <f t="shared" si="2"/>
        <v>4.8036099903379014E-3</v>
      </c>
      <c r="E23" s="215">
        <f t="shared" si="3"/>
        <v>4.848365157875659E-3</v>
      </c>
      <c r="F23" s="52">
        <f t="shared" si="4"/>
        <v>-1.98601187704288E-2</v>
      </c>
      <c r="H23" s="19">
        <v>1330.6799999999998</v>
      </c>
      <c r="I23" s="140">
        <v>1402.0610000000001</v>
      </c>
      <c r="J23" s="247">
        <f t="shared" si="5"/>
        <v>5.2391706934710241E-3</v>
      </c>
      <c r="K23" s="215">
        <f t="shared" si="6"/>
        <v>5.6122129794679313E-3</v>
      </c>
      <c r="L23" s="52">
        <f t="shared" si="7"/>
        <v>5.3642498572158838E-2</v>
      </c>
      <c r="N23" s="27">
        <f t="shared" si="0"/>
        <v>5.9016218949161106</v>
      </c>
      <c r="O23" s="152">
        <f t="shared" si="1"/>
        <v>6.3441961275842873</v>
      </c>
      <c r="P23" s="52">
        <f t="shared" si="8"/>
        <v>7.4991966708241278E-2</v>
      </c>
    </row>
    <row r="24" spans="1:16" ht="20.100000000000001" customHeight="1" x14ac:dyDescent="0.25">
      <c r="A24" s="8" t="s">
        <v>201</v>
      </c>
      <c r="B24" s="19">
        <v>1349.15</v>
      </c>
      <c r="C24" s="140">
        <v>765.23</v>
      </c>
      <c r="D24" s="247">
        <f t="shared" si="2"/>
        <v>2.8742578704100108E-3</v>
      </c>
      <c r="E24" s="215">
        <f t="shared" si="3"/>
        <v>1.6787924242920513E-3</v>
      </c>
      <c r="F24" s="52">
        <f t="shared" si="4"/>
        <v>-0.43280584071452399</v>
      </c>
      <c r="H24" s="19">
        <v>1740.231</v>
      </c>
      <c r="I24" s="140">
        <v>1368.0519999999999</v>
      </c>
      <c r="J24" s="247">
        <f t="shared" si="5"/>
        <v>6.8516602451902595E-3</v>
      </c>
      <c r="K24" s="215">
        <f t="shared" si="6"/>
        <v>5.4760807061797322E-3</v>
      </c>
      <c r="L24" s="52">
        <f t="shared" si="7"/>
        <v>-0.21386758424599958</v>
      </c>
      <c r="N24" s="27">
        <f t="shared" si="0"/>
        <v>12.898721417188598</v>
      </c>
      <c r="O24" s="152">
        <f t="shared" si="1"/>
        <v>17.87765769768566</v>
      </c>
      <c r="P24" s="52">
        <f t="shared" si="8"/>
        <v>0.38600231135019497</v>
      </c>
    </row>
    <row r="25" spans="1:16" ht="20.100000000000001" customHeight="1" x14ac:dyDescent="0.25">
      <c r="A25" s="8" t="s">
        <v>172</v>
      </c>
      <c r="B25" s="19">
        <v>1326.1299999999999</v>
      </c>
      <c r="C25" s="140">
        <v>1384.54</v>
      </c>
      <c r="D25" s="247">
        <f t="shared" si="2"/>
        <v>2.8252155725359131E-3</v>
      </c>
      <c r="E25" s="215">
        <f t="shared" si="3"/>
        <v>3.0374596698107973E-3</v>
      </c>
      <c r="F25" s="52">
        <f t="shared" si="4"/>
        <v>4.404545557373718E-2</v>
      </c>
      <c r="H25" s="19">
        <v>1359.384</v>
      </c>
      <c r="I25" s="140">
        <v>1267.1420000000003</v>
      </c>
      <c r="J25" s="247">
        <f t="shared" si="5"/>
        <v>5.3521844575505871E-3</v>
      </c>
      <c r="K25" s="215">
        <f t="shared" si="6"/>
        <v>5.0721550483388061E-3</v>
      </c>
      <c r="L25" s="52">
        <f t="shared" si="7"/>
        <v>-6.7855734656285305E-2</v>
      </c>
      <c r="N25" s="27">
        <f t="shared" si="0"/>
        <v>10.250759729438293</v>
      </c>
      <c r="O25" s="152">
        <f t="shared" si="1"/>
        <v>9.1520793909890674</v>
      </c>
      <c r="P25" s="52">
        <f t="shared" si="8"/>
        <v>-0.1071803814983604</v>
      </c>
    </row>
    <row r="26" spans="1:16" ht="20.100000000000001" customHeight="1" x14ac:dyDescent="0.25">
      <c r="A26" s="8" t="s">
        <v>176</v>
      </c>
      <c r="B26" s="19">
        <v>1700.5099999999998</v>
      </c>
      <c r="C26" s="140">
        <v>1834.64</v>
      </c>
      <c r="D26" s="247">
        <f t="shared" si="2"/>
        <v>3.622802691480507E-3</v>
      </c>
      <c r="E26" s="215">
        <f t="shared" si="3"/>
        <v>4.0249071956185312E-3</v>
      </c>
      <c r="F26" s="52">
        <f t="shared" si="4"/>
        <v>7.8876337098870541E-2</v>
      </c>
      <c r="H26" s="19">
        <v>989.58100000000002</v>
      </c>
      <c r="I26" s="140">
        <v>1066.211</v>
      </c>
      <c r="J26" s="247">
        <f t="shared" si="5"/>
        <v>3.8961912511015044E-3</v>
      </c>
      <c r="K26" s="215">
        <f t="shared" si="6"/>
        <v>4.2678622492541216E-3</v>
      </c>
      <c r="L26" s="52">
        <f t="shared" si="7"/>
        <v>7.7436814166803924E-2</v>
      </c>
      <c r="N26" s="27">
        <f t="shared" si="0"/>
        <v>5.819318910209291</v>
      </c>
      <c r="O26" s="152">
        <f t="shared" si="1"/>
        <v>5.8115543103824185</v>
      </c>
      <c r="P26" s="52">
        <f t="shared" si="8"/>
        <v>-1.3342798266736072E-3</v>
      </c>
    </row>
    <row r="27" spans="1:16" ht="20.100000000000001" customHeight="1" x14ac:dyDescent="0.25">
      <c r="A27" s="8" t="s">
        <v>186</v>
      </c>
      <c r="B27" s="19">
        <v>2386.21</v>
      </c>
      <c r="C27" s="140">
        <v>1939.96</v>
      </c>
      <c r="D27" s="247">
        <f t="shared" si="2"/>
        <v>5.0836325634296192E-3</v>
      </c>
      <c r="E27" s="215">
        <f t="shared" si="3"/>
        <v>4.25596245760047E-3</v>
      </c>
      <c r="F27" s="52">
        <f t="shared" si="4"/>
        <v>-0.18701204001324276</v>
      </c>
      <c r="H27" s="19">
        <v>1212.5210000000002</v>
      </c>
      <c r="I27" s="140">
        <v>1054.4670000000001</v>
      </c>
      <c r="J27" s="247">
        <f t="shared" si="5"/>
        <v>4.7739535338459892E-3</v>
      </c>
      <c r="K27" s="215">
        <f t="shared" si="6"/>
        <v>4.2208530041279316E-3</v>
      </c>
      <c r="L27" s="52">
        <f t="shared" si="7"/>
        <v>-0.13035155679777921</v>
      </c>
      <c r="N27" s="27">
        <f t="shared" ref="N27" si="9">(H27/B27)*10</f>
        <v>5.0813675242329897</v>
      </c>
      <c r="O27" s="152">
        <f t="shared" ref="O27" si="10">(I27/C27)*10</f>
        <v>5.4355089795665892</v>
      </c>
      <c r="P27" s="52">
        <f t="shared" ref="P27" si="11">(O27-N27)/N27</f>
        <v>6.9694123411601805E-2</v>
      </c>
    </row>
    <row r="28" spans="1:16" ht="20.100000000000001" customHeight="1" x14ac:dyDescent="0.25">
      <c r="A28" s="8" t="s">
        <v>203</v>
      </c>
      <c r="B28" s="19">
        <v>809.96</v>
      </c>
      <c r="C28" s="140">
        <v>1083.1399999999999</v>
      </c>
      <c r="D28" s="247">
        <f t="shared" si="2"/>
        <v>1.7255560202477798E-3</v>
      </c>
      <c r="E28" s="215">
        <f t="shared" si="3"/>
        <v>2.3762361988522301E-3</v>
      </c>
      <c r="F28" s="52">
        <f t="shared" si="4"/>
        <v>0.33727591485999286</v>
      </c>
      <c r="H28" s="19">
        <v>998.13100000000009</v>
      </c>
      <c r="I28" s="140">
        <v>1034.268</v>
      </c>
      <c r="J28" s="247">
        <f t="shared" si="5"/>
        <v>3.9298544228852372E-3</v>
      </c>
      <c r="K28" s="215">
        <f t="shared" si="6"/>
        <v>4.13999982443584E-3</v>
      </c>
      <c r="L28" s="52">
        <f t="shared" si="7"/>
        <v>3.6204666521729052E-2</v>
      </c>
      <c r="N28" s="27">
        <f t="shared" si="0"/>
        <v>12.323213492024298</v>
      </c>
      <c r="O28" s="152">
        <f t="shared" si="1"/>
        <v>9.5487933231161275</v>
      </c>
      <c r="P28" s="52">
        <f t="shared" si="8"/>
        <v>-0.22513771839656935</v>
      </c>
    </row>
    <row r="29" spans="1:16" ht="20.100000000000001" customHeight="1" x14ac:dyDescent="0.25">
      <c r="A29" s="8" t="s">
        <v>182</v>
      </c>
      <c r="B29" s="19">
        <v>1584.1099999999997</v>
      </c>
      <c r="C29" s="140">
        <v>1612.7</v>
      </c>
      <c r="D29" s="247">
        <f t="shared" si="2"/>
        <v>3.3748216544455404E-3</v>
      </c>
      <c r="E29" s="215">
        <f t="shared" si="3"/>
        <v>3.5380062760944956E-3</v>
      </c>
      <c r="F29" s="52">
        <f>(C29-B29)/B29</f>
        <v>1.8047989091666852E-2</v>
      </c>
      <c r="H29" s="19">
        <v>1228.211</v>
      </c>
      <c r="I29" s="140">
        <v>990.07699999999988</v>
      </c>
      <c r="J29" s="247">
        <f t="shared" si="5"/>
        <v>4.8357284069789437E-3</v>
      </c>
      <c r="K29" s="215">
        <f t="shared" si="6"/>
        <v>3.9631107277591131E-3</v>
      </c>
      <c r="L29" s="52">
        <f>(I29-H29)/H29</f>
        <v>-0.19388688100008886</v>
      </c>
      <c r="N29" s="27">
        <f t="shared" si="0"/>
        <v>7.753318898308831</v>
      </c>
      <c r="O29" s="152">
        <f t="shared" si="1"/>
        <v>6.1392509456191471</v>
      </c>
      <c r="P29" s="52">
        <f>(O29-N29)/N29</f>
        <v>-0.20817768156572891</v>
      </c>
    </row>
    <row r="30" spans="1:16" ht="20.100000000000001" customHeight="1" x14ac:dyDescent="0.25">
      <c r="A30" s="8" t="s">
        <v>184</v>
      </c>
      <c r="B30" s="19">
        <v>2015.6599999999999</v>
      </c>
      <c r="C30" s="140">
        <v>1290.8900000000001</v>
      </c>
      <c r="D30" s="247">
        <f t="shared" si="2"/>
        <v>4.2942049579888387E-3</v>
      </c>
      <c r="E30" s="215">
        <f t="shared" si="3"/>
        <v>2.8320065243055892E-3</v>
      </c>
      <c r="F30" s="52">
        <f t="shared" si="4"/>
        <v>-0.35956957026482633</v>
      </c>
      <c r="H30" s="19">
        <v>1315.444</v>
      </c>
      <c r="I30" s="140">
        <v>908.66600000000005</v>
      </c>
      <c r="J30" s="247">
        <f t="shared" si="5"/>
        <v>5.1791833150737201E-3</v>
      </c>
      <c r="K30" s="215">
        <f t="shared" si="6"/>
        <v>3.6372362680377013E-3</v>
      </c>
      <c r="L30" s="52">
        <f t="shared" si="7"/>
        <v>-0.30923247207786869</v>
      </c>
      <c r="N30" s="27">
        <f t="shared" si="0"/>
        <v>6.5261204766676926</v>
      </c>
      <c r="O30" s="152">
        <f t="shared" si="1"/>
        <v>7.0390660706954113</v>
      </c>
      <c r="P30" s="52">
        <f t="shared" si="8"/>
        <v>7.859885453564816E-2</v>
      </c>
    </row>
    <row r="31" spans="1:16" ht="20.100000000000001" customHeight="1" x14ac:dyDescent="0.25">
      <c r="A31" s="8" t="s">
        <v>192</v>
      </c>
      <c r="B31" s="19">
        <v>648.87</v>
      </c>
      <c r="C31" s="140">
        <v>1763.65</v>
      </c>
      <c r="D31" s="247">
        <f t="shared" si="2"/>
        <v>1.3823664561931168E-3</v>
      </c>
      <c r="E31" s="215">
        <f t="shared" si="3"/>
        <v>3.8691664716525437E-3</v>
      </c>
      <c r="F31" s="52">
        <f t="shared" si="4"/>
        <v>1.7180328879436562</v>
      </c>
      <c r="H31" s="19">
        <v>329.34199999999998</v>
      </c>
      <c r="I31" s="140">
        <v>877.06599999999992</v>
      </c>
      <c r="J31" s="247">
        <f t="shared" si="5"/>
        <v>1.2966896282570822E-3</v>
      </c>
      <c r="K31" s="215">
        <f t="shared" si="6"/>
        <v>3.5107468141899818E-3</v>
      </c>
      <c r="L31" s="52">
        <f t="shared" si="7"/>
        <v>1.6630857892403641</v>
      </c>
      <c r="N31" s="27">
        <f t="shared" si="0"/>
        <v>5.075623776719528</v>
      </c>
      <c r="O31" s="152">
        <f t="shared" si="1"/>
        <v>4.9730161880191641</v>
      </c>
      <c r="P31" s="52">
        <f t="shared" si="8"/>
        <v>-2.0215759326173133E-2</v>
      </c>
    </row>
    <row r="32" spans="1:16" ht="20.100000000000001" customHeight="1" thickBot="1" x14ac:dyDescent="0.3">
      <c r="A32" s="8" t="s">
        <v>17</v>
      </c>
      <c r="B32" s="19">
        <f>B33-SUM(B7:B31)</f>
        <v>17781.039999999863</v>
      </c>
      <c r="C32" s="140">
        <f>C33-SUM(C7:C31)</f>
        <v>14720.250000000116</v>
      </c>
      <c r="D32" s="247">
        <f t="shared" si="2"/>
        <v>3.7881106003094404E-2</v>
      </c>
      <c r="E32" s="215">
        <f t="shared" si="3"/>
        <v>3.2293877897736967E-2</v>
      </c>
      <c r="F32" s="52">
        <f t="shared" si="4"/>
        <v>-0.17213785020447453</v>
      </c>
      <c r="H32" s="19">
        <f>H33-SUM(H7:H31)</f>
        <v>12660.940000000031</v>
      </c>
      <c r="I32" s="140">
        <f>I33-SUM(I7:I31)</f>
        <v>10658.427000000025</v>
      </c>
      <c r="J32" s="247">
        <f t="shared" si="5"/>
        <v>4.9848818498658728E-2</v>
      </c>
      <c r="K32" s="215">
        <f t="shared" si="6"/>
        <v>4.2663880066638744E-2</v>
      </c>
      <c r="L32" s="52">
        <f t="shared" si="7"/>
        <v>-0.15816463864452412</v>
      </c>
      <c r="N32" s="27">
        <f t="shared" si="0"/>
        <v>7.1204721433617655</v>
      </c>
      <c r="O32" s="152">
        <f t="shared" si="1"/>
        <v>7.2406562388545996</v>
      </c>
      <c r="P32" s="52">
        <f t="shared" si="8"/>
        <v>1.6878669429930812E-2</v>
      </c>
    </row>
    <row r="33" spans="1:16" ht="26.25" customHeight="1" thickBot="1" x14ac:dyDescent="0.3">
      <c r="A33" s="12" t="s">
        <v>18</v>
      </c>
      <c r="B33" s="17">
        <v>469390.72999999992</v>
      </c>
      <c r="C33" s="145">
        <v>455821.69000000012</v>
      </c>
      <c r="D33" s="243">
        <f>SUM(D7:D32)</f>
        <v>0.99999999999999989</v>
      </c>
      <c r="E33" s="244">
        <f>SUM(E7:E32)</f>
        <v>1.0000000000000002</v>
      </c>
      <c r="F33" s="57">
        <f t="shared" si="4"/>
        <v>-2.890777157017951E-2</v>
      </c>
      <c r="G33" s="1"/>
      <c r="H33" s="17">
        <v>253986.76199999999</v>
      </c>
      <c r="I33" s="145">
        <v>249823.19900000002</v>
      </c>
      <c r="J33" s="243">
        <f>SUM(J7:J32)</f>
        <v>1.0000000000000002</v>
      </c>
      <c r="K33" s="244">
        <f>SUM(K7:K32)</f>
        <v>0.99999999999999989</v>
      </c>
      <c r="L33" s="57">
        <f t="shared" si="7"/>
        <v>-1.6392834678525356E-2</v>
      </c>
      <c r="N33" s="29">
        <f t="shared" si="0"/>
        <v>5.410988026968492</v>
      </c>
      <c r="O33" s="146">
        <f t="shared" si="1"/>
        <v>5.4807220560302863</v>
      </c>
      <c r="P33" s="57">
        <f t="shared" si="8"/>
        <v>1.2887485374988491E-2</v>
      </c>
    </row>
    <row r="35" spans="1:16" ht="15.75" thickBot="1" x14ac:dyDescent="0.3"/>
    <row r="36" spans="1:16" x14ac:dyDescent="0.25">
      <c r="A36" s="357" t="s">
        <v>2</v>
      </c>
      <c r="B36" s="351" t="s">
        <v>1</v>
      </c>
      <c r="C36" s="344"/>
      <c r="D36" s="351" t="s">
        <v>104</v>
      </c>
      <c r="E36" s="344"/>
      <c r="F36" s="130" t="s">
        <v>0</v>
      </c>
      <c r="H36" s="360" t="s">
        <v>19</v>
      </c>
      <c r="I36" s="361"/>
      <c r="J36" s="351" t="s">
        <v>104</v>
      </c>
      <c r="K36" s="349"/>
      <c r="L36" s="130" t="s">
        <v>0</v>
      </c>
      <c r="N36" s="343" t="s">
        <v>22</v>
      </c>
      <c r="O36" s="344"/>
      <c r="P36" s="130" t="s">
        <v>0</v>
      </c>
    </row>
    <row r="37" spans="1:16" x14ac:dyDescent="0.25">
      <c r="A37" s="358"/>
      <c r="B37" s="352" t="str">
        <f>B5</f>
        <v>jan-out</v>
      </c>
      <c r="C37" s="346"/>
      <c r="D37" s="352" t="str">
        <f>B5</f>
        <v>jan-out</v>
      </c>
      <c r="E37" s="346"/>
      <c r="F37" s="131" t="str">
        <f>F5</f>
        <v>2023/2022</v>
      </c>
      <c r="H37" s="341" t="str">
        <f>B5</f>
        <v>jan-out</v>
      </c>
      <c r="I37" s="346"/>
      <c r="J37" s="352" t="str">
        <f>B5</f>
        <v>jan-out</v>
      </c>
      <c r="K37" s="342"/>
      <c r="L37" s="131" t="str">
        <f>L5</f>
        <v>2023/2022</v>
      </c>
      <c r="N37" s="341" t="str">
        <f>B5</f>
        <v>jan-out</v>
      </c>
      <c r="O37" s="342"/>
      <c r="P37" s="131" t="str">
        <f>P5</f>
        <v>2023/2022</v>
      </c>
    </row>
    <row r="38" spans="1:16" ht="19.5" customHeight="1" thickBot="1" x14ac:dyDescent="0.3">
      <c r="A38" s="359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158</v>
      </c>
      <c r="B39" s="39">
        <v>145812.65000000002</v>
      </c>
      <c r="C39" s="147">
        <v>137323.84</v>
      </c>
      <c r="D39" s="247">
        <f t="shared" ref="D39:D61" si="12">B39/$B$62</f>
        <v>0.41611647076976899</v>
      </c>
      <c r="E39" s="246">
        <f t="shared" ref="E39:E61" si="13">C39/$C$62</f>
        <v>0.41884789670545619</v>
      </c>
      <c r="F39" s="52">
        <f>(C39-B39)/B39</f>
        <v>-5.8217239725085752E-2</v>
      </c>
      <c r="H39" s="39">
        <v>58707.520000000004</v>
      </c>
      <c r="I39" s="147">
        <v>58131.822999999997</v>
      </c>
      <c r="J39" s="247">
        <f t="shared" ref="J39:J61" si="14">H39/$H$62</f>
        <v>0.37900048733735964</v>
      </c>
      <c r="K39" s="246">
        <f t="shared" ref="K39:K61" si="15">I39/$I$62</f>
        <v>0.38849519944125277</v>
      </c>
      <c r="L39" s="52">
        <f>(I39-H39)/H39</f>
        <v>-9.8061883724607571E-3</v>
      </c>
      <c r="N39" s="27">
        <f t="shared" ref="N39:N62" si="16">(H39/B39)*10</f>
        <v>4.0262295486708455</v>
      </c>
      <c r="O39" s="151">
        <f t="shared" ref="O39:O62" si="17">(I39/C39)*10</f>
        <v>4.2331923575687949</v>
      </c>
      <c r="P39" s="61">
        <f t="shared" si="8"/>
        <v>5.1403628729085438E-2</v>
      </c>
    </row>
    <row r="40" spans="1:16" ht="20.100000000000001" customHeight="1" x14ac:dyDescent="0.25">
      <c r="A40" s="38" t="s">
        <v>164</v>
      </c>
      <c r="B40" s="19">
        <v>62456.239999999991</v>
      </c>
      <c r="C40" s="140">
        <v>55648.45</v>
      </c>
      <c r="D40" s="247">
        <f t="shared" si="12"/>
        <v>0.17823604581872471</v>
      </c>
      <c r="E40" s="215">
        <f t="shared" si="13"/>
        <v>0.16973189970087307</v>
      </c>
      <c r="F40" s="52">
        <f t="shared" ref="F40:F62" si="18">(C40-B40)/B40</f>
        <v>-0.1090009581108308</v>
      </c>
      <c r="H40" s="19">
        <v>25705.222999999994</v>
      </c>
      <c r="I40" s="140">
        <v>24387.356</v>
      </c>
      <c r="J40" s="247">
        <f t="shared" si="14"/>
        <v>0.16594623728128019</v>
      </c>
      <c r="K40" s="215">
        <f t="shared" si="15"/>
        <v>0.16298079509849248</v>
      </c>
      <c r="L40" s="52">
        <f t="shared" ref="L40:L62" si="19">(I40-H40)/H40</f>
        <v>-5.1268452329707274E-2</v>
      </c>
      <c r="N40" s="27">
        <f t="shared" si="16"/>
        <v>4.1157173406532319</v>
      </c>
      <c r="O40" s="152">
        <f t="shared" si="17"/>
        <v>4.3823962751882579</v>
      </c>
      <c r="P40" s="52">
        <f t="shared" si="8"/>
        <v>6.4795250125874698E-2</v>
      </c>
    </row>
    <row r="41" spans="1:16" ht="20.100000000000001" customHeight="1" x14ac:dyDescent="0.25">
      <c r="A41" s="38" t="s">
        <v>166</v>
      </c>
      <c r="B41" s="19">
        <v>60521.51999999999</v>
      </c>
      <c r="C41" s="140">
        <v>57084.140000000007</v>
      </c>
      <c r="D41" s="247">
        <f t="shared" si="12"/>
        <v>0.17271479057559122</v>
      </c>
      <c r="E41" s="215">
        <f t="shared" si="13"/>
        <v>0.17411086067968828</v>
      </c>
      <c r="F41" s="52">
        <f t="shared" si="18"/>
        <v>-5.6795995870559488E-2</v>
      </c>
      <c r="H41" s="19">
        <v>24472.111000000001</v>
      </c>
      <c r="I41" s="140">
        <v>23847.060999999998</v>
      </c>
      <c r="J41" s="247">
        <f t="shared" si="14"/>
        <v>0.15798558677276708</v>
      </c>
      <c r="K41" s="215">
        <f t="shared" si="15"/>
        <v>0.15937000150989106</v>
      </c>
      <c r="L41" s="52">
        <f t="shared" si="19"/>
        <v>-2.5541319259298999E-2</v>
      </c>
      <c r="N41" s="27">
        <f t="shared" si="16"/>
        <v>4.0435387280425221</v>
      </c>
      <c r="O41" s="152">
        <f t="shared" si="17"/>
        <v>4.1775282941987033</v>
      </c>
      <c r="P41" s="52">
        <f t="shared" si="8"/>
        <v>3.3136708998715479E-2</v>
      </c>
    </row>
    <row r="42" spans="1:16" ht="20.100000000000001" customHeight="1" x14ac:dyDescent="0.25">
      <c r="A42" s="38" t="s">
        <v>163</v>
      </c>
      <c r="B42" s="19">
        <v>27459.679999999997</v>
      </c>
      <c r="C42" s="140">
        <v>28445.82</v>
      </c>
      <c r="D42" s="247">
        <f t="shared" si="12"/>
        <v>7.8363743681136078E-2</v>
      </c>
      <c r="E42" s="215">
        <f t="shared" si="13"/>
        <v>8.6761860701404792E-2</v>
      </c>
      <c r="F42" s="52">
        <f t="shared" si="18"/>
        <v>3.591229031073935E-2</v>
      </c>
      <c r="H42" s="19">
        <v>13224.003000000002</v>
      </c>
      <c r="I42" s="140">
        <v>12781.154</v>
      </c>
      <c r="J42" s="247">
        <f t="shared" si="14"/>
        <v>8.5370725616594034E-2</v>
      </c>
      <c r="K42" s="215">
        <f t="shared" si="15"/>
        <v>8.541650194454363E-2</v>
      </c>
      <c r="L42" s="52">
        <f t="shared" si="19"/>
        <v>-3.3488271289714766E-2</v>
      </c>
      <c r="N42" s="27">
        <f t="shared" si="16"/>
        <v>4.8157891861813411</v>
      </c>
      <c r="O42" s="152">
        <f t="shared" si="17"/>
        <v>4.493157166852634</v>
      </c>
      <c r="P42" s="52">
        <f t="shared" si="8"/>
        <v>-6.6994630964013757E-2</v>
      </c>
    </row>
    <row r="43" spans="1:16" ht="20.100000000000001" customHeight="1" x14ac:dyDescent="0.25">
      <c r="A43" s="38" t="s">
        <v>170</v>
      </c>
      <c r="B43" s="19">
        <v>15622.960000000001</v>
      </c>
      <c r="C43" s="140">
        <v>15728.82</v>
      </c>
      <c r="D43" s="247">
        <f t="shared" si="12"/>
        <v>4.4584410050686751E-2</v>
      </c>
      <c r="E43" s="215">
        <f t="shared" si="13"/>
        <v>4.7974067537426231E-2</v>
      </c>
      <c r="F43" s="52">
        <f t="shared" si="18"/>
        <v>6.7759246647241464E-3</v>
      </c>
      <c r="H43" s="19">
        <v>12747.846</v>
      </c>
      <c r="I43" s="140">
        <v>12297.541000000001</v>
      </c>
      <c r="J43" s="247">
        <f t="shared" si="14"/>
        <v>8.2296779807793111E-2</v>
      </c>
      <c r="K43" s="215">
        <f t="shared" si="15"/>
        <v>8.2184514382629692E-2</v>
      </c>
      <c r="L43" s="52">
        <f t="shared" si="19"/>
        <v>-3.5324006894968646E-2</v>
      </c>
      <c r="N43" s="27">
        <f t="shared" si="16"/>
        <v>8.1596867687045211</v>
      </c>
      <c r="O43" s="152">
        <f t="shared" si="17"/>
        <v>7.818476529072111</v>
      </c>
      <c r="P43" s="52">
        <f t="shared" si="8"/>
        <v>-4.1816585526429792E-2</v>
      </c>
    </row>
    <row r="44" spans="1:16" ht="20.100000000000001" customHeight="1" x14ac:dyDescent="0.25">
      <c r="A44" s="38" t="s">
        <v>171</v>
      </c>
      <c r="B44" s="19">
        <v>11899.06</v>
      </c>
      <c r="C44" s="140">
        <v>8803.9700000000012</v>
      </c>
      <c r="D44" s="247">
        <f t="shared" si="12"/>
        <v>3.3957237953481587E-2</v>
      </c>
      <c r="E44" s="215">
        <f t="shared" si="13"/>
        <v>2.6852761451747458E-2</v>
      </c>
      <c r="F44" s="52">
        <f t="shared" si="18"/>
        <v>-0.26011214331216065</v>
      </c>
      <c r="H44" s="19">
        <v>5352.2039999999997</v>
      </c>
      <c r="I44" s="140">
        <v>4267.2449999999999</v>
      </c>
      <c r="J44" s="247">
        <f t="shared" si="14"/>
        <v>3.4552437649026317E-2</v>
      </c>
      <c r="K44" s="215">
        <f t="shared" si="15"/>
        <v>2.8518014949224776E-2</v>
      </c>
      <c r="L44" s="52">
        <f t="shared" si="19"/>
        <v>-0.20271256476771063</v>
      </c>
      <c r="N44" s="27">
        <f t="shared" si="16"/>
        <v>4.4980057248219607</v>
      </c>
      <c r="O44" s="152">
        <f t="shared" si="17"/>
        <v>4.8469554076172443</v>
      </c>
      <c r="P44" s="52">
        <f t="shared" si="8"/>
        <v>7.7578754706697409E-2</v>
      </c>
    </row>
    <row r="45" spans="1:16" ht="20.100000000000001" customHeight="1" x14ac:dyDescent="0.25">
      <c r="A45" s="38" t="s">
        <v>180</v>
      </c>
      <c r="B45" s="19">
        <v>5404.130000000001</v>
      </c>
      <c r="C45" s="140">
        <v>5048.59</v>
      </c>
      <c r="D45" s="247">
        <f t="shared" si="12"/>
        <v>1.5422170183321076E-2</v>
      </c>
      <c r="E45" s="215">
        <f t="shared" si="13"/>
        <v>1.5398573931723721E-2</v>
      </c>
      <c r="F45" s="52">
        <f t="shared" si="18"/>
        <v>-6.5790423250366076E-2</v>
      </c>
      <c r="H45" s="19">
        <v>2853.5910000000003</v>
      </c>
      <c r="I45" s="140">
        <v>2595.1570000000006</v>
      </c>
      <c r="J45" s="247">
        <f t="shared" si="14"/>
        <v>1.8422041667941407E-2</v>
      </c>
      <c r="K45" s="215">
        <f t="shared" si="15"/>
        <v>1.7343444335065211E-2</v>
      </c>
      <c r="L45" s="52">
        <f t="shared" si="19"/>
        <v>-9.0564485239825784E-2</v>
      </c>
      <c r="N45" s="27">
        <f t="shared" si="16"/>
        <v>5.2803892578453882</v>
      </c>
      <c r="O45" s="152">
        <f t="shared" si="17"/>
        <v>5.1403599816978618</v>
      </c>
      <c r="P45" s="52">
        <f t="shared" si="8"/>
        <v>-2.6518741196868496E-2</v>
      </c>
    </row>
    <row r="46" spans="1:16" ht="20.100000000000001" customHeight="1" x14ac:dyDescent="0.25">
      <c r="A46" s="38" t="s">
        <v>167</v>
      </c>
      <c r="B46" s="19">
        <v>5528.49</v>
      </c>
      <c r="C46" s="140">
        <v>5348.18</v>
      </c>
      <c r="D46" s="247">
        <f t="shared" si="12"/>
        <v>1.5777065621439292E-2</v>
      </c>
      <c r="E46" s="215">
        <f t="shared" si="13"/>
        <v>1.6312345650996849E-2</v>
      </c>
      <c r="F46" s="52">
        <f t="shared" si="18"/>
        <v>-3.2614692257741176E-2</v>
      </c>
      <c r="H46" s="19">
        <v>2027.54</v>
      </c>
      <c r="I46" s="140">
        <v>2057.0640000000003</v>
      </c>
      <c r="J46" s="247">
        <f t="shared" si="14"/>
        <v>1.308927115463215E-2</v>
      </c>
      <c r="K46" s="215">
        <f t="shared" si="15"/>
        <v>1.3747366721037138E-2</v>
      </c>
      <c r="L46" s="52">
        <f t="shared" si="19"/>
        <v>1.4561488306026191E-2</v>
      </c>
      <c r="N46" s="27">
        <f t="shared" si="16"/>
        <v>3.6674390294637416</v>
      </c>
      <c r="O46" s="152">
        <f t="shared" si="17"/>
        <v>3.8462878960693176</v>
      </c>
      <c r="P46" s="52">
        <f t="shared" si="8"/>
        <v>4.8766691189335909E-2</v>
      </c>
    </row>
    <row r="47" spans="1:16" ht="20.100000000000001" customHeight="1" x14ac:dyDescent="0.25">
      <c r="A47" s="38" t="s">
        <v>181</v>
      </c>
      <c r="B47" s="19">
        <v>1810.4200000000003</v>
      </c>
      <c r="C47" s="140">
        <v>2018.25</v>
      </c>
      <c r="D47" s="247">
        <f t="shared" si="12"/>
        <v>5.1665310315051893E-3</v>
      </c>
      <c r="E47" s="215">
        <f t="shared" si="13"/>
        <v>6.1558121847290828E-3</v>
      </c>
      <c r="F47" s="52">
        <f t="shared" si="18"/>
        <v>0.11479656654257005</v>
      </c>
      <c r="H47" s="19">
        <v>1217.7509999999997</v>
      </c>
      <c r="I47" s="140">
        <v>1445.0210000000002</v>
      </c>
      <c r="J47" s="247">
        <f t="shared" si="14"/>
        <v>7.8614838858046959E-3</v>
      </c>
      <c r="K47" s="215">
        <f t="shared" si="15"/>
        <v>9.6570809690898329E-3</v>
      </c>
      <c r="L47" s="52">
        <f t="shared" si="19"/>
        <v>0.18663092865454473</v>
      </c>
      <c r="N47" s="27">
        <f t="shared" si="16"/>
        <v>6.7263452679488713</v>
      </c>
      <c r="O47" s="152">
        <f t="shared" si="17"/>
        <v>7.1597720797720807</v>
      </c>
      <c r="P47" s="52">
        <f t="shared" si="8"/>
        <v>6.4437193536361292E-2</v>
      </c>
    </row>
    <row r="48" spans="1:16" ht="20.100000000000001" customHeight="1" x14ac:dyDescent="0.25">
      <c r="A48" s="38" t="s">
        <v>169</v>
      </c>
      <c r="B48" s="19">
        <v>2254.77</v>
      </c>
      <c r="C48" s="140">
        <v>2209.9900000000002</v>
      </c>
      <c r="D48" s="247">
        <f t="shared" si="12"/>
        <v>6.4346058781426163E-3</v>
      </c>
      <c r="E48" s="215">
        <f t="shared" si="13"/>
        <v>6.7406334052418811E-3</v>
      </c>
      <c r="F48" s="52">
        <f t="shared" si="18"/>
        <v>-1.98601187704288E-2</v>
      </c>
      <c r="H48" s="19">
        <v>1330.6799999999998</v>
      </c>
      <c r="I48" s="140">
        <v>1402.0610000000001</v>
      </c>
      <c r="J48" s="247">
        <f t="shared" si="14"/>
        <v>8.5905241524438028E-3</v>
      </c>
      <c r="K48" s="215">
        <f t="shared" si="15"/>
        <v>9.3699791218280291E-3</v>
      </c>
      <c r="L48" s="52">
        <f t="shared" si="19"/>
        <v>5.3642498572158838E-2</v>
      </c>
      <c r="N48" s="27">
        <f t="shared" si="16"/>
        <v>5.9016218949161106</v>
      </c>
      <c r="O48" s="152">
        <f t="shared" si="17"/>
        <v>6.3441961275842873</v>
      </c>
      <c r="P48" s="52">
        <f t="shared" si="8"/>
        <v>7.4991966708241278E-2</v>
      </c>
    </row>
    <row r="49" spans="1:16" ht="20.100000000000001" customHeight="1" x14ac:dyDescent="0.25">
      <c r="A49" s="38" t="s">
        <v>176</v>
      </c>
      <c r="B49" s="19">
        <v>1700.5099999999998</v>
      </c>
      <c r="C49" s="140">
        <v>1834.64</v>
      </c>
      <c r="D49" s="247">
        <f t="shared" si="12"/>
        <v>4.8528726397106129E-3</v>
      </c>
      <c r="E49" s="215">
        <f t="shared" si="13"/>
        <v>5.5957880671826405E-3</v>
      </c>
      <c r="F49" s="52">
        <f t="shared" si="18"/>
        <v>7.8876337098870541E-2</v>
      </c>
      <c r="H49" s="19">
        <v>989.58100000000002</v>
      </c>
      <c r="I49" s="140">
        <v>1066.211</v>
      </c>
      <c r="J49" s="247">
        <f t="shared" si="14"/>
        <v>6.3884776815609258E-3</v>
      </c>
      <c r="K49" s="215">
        <f t="shared" si="15"/>
        <v>7.1254922642191628E-3</v>
      </c>
      <c r="L49" s="52">
        <f t="shared" si="19"/>
        <v>7.7436814166803924E-2</v>
      </c>
      <c r="N49" s="27">
        <f t="shared" si="16"/>
        <v>5.819318910209291</v>
      </c>
      <c r="O49" s="152">
        <f t="shared" si="17"/>
        <v>5.8115543103824185</v>
      </c>
      <c r="P49" s="52">
        <f t="shared" si="8"/>
        <v>-1.3342798266736072E-3</v>
      </c>
    </row>
    <row r="50" spans="1:16" ht="20.100000000000001" customHeight="1" x14ac:dyDescent="0.25">
      <c r="A50" s="38" t="s">
        <v>186</v>
      </c>
      <c r="B50" s="19">
        <v>2386.21</v>
      </c>
      <c r="C50" s="140">
        <v>1939.96</v>
      </c>
      <c r="D50" s="247">
        <f t="shared" si="12"/>
        <v>6.8097060420720034E-3</v>
      </c>
      <c r="E50" s="215">
        <f t="shared" si="13"/>
        <v>5.9170218783039918E-3</v>
      </c>
      <c r="F50" s="52">
        <f t="shared" si="18"/>
        <v>-0.18701204001324276</v>
      </c>
      <c r="H50" s="19">
        <v>1212.5210000000002</v>
      </c>
      <c r="I50" s="140">
        <v>1054.4670000000001</v>
      </c>
      <c r="J50" s="247">
        <f t="shared" si="14"/>
        <v>7.8277203654111543E-3</v>
      </c>
      <c r="K50" s="215">
        <f t="shared" si="15"/>
        <v>7.0470070664947074E-3</v>
      </c>
      <c r="L50" s="52">
        <f t="shared" si="19"/>
        <v>-0.13035155679777921</v>
      </c>
      <c r="N50" s="27">
        <f t="shared" si="16"/>
        <v>5.0813675242329897</v>
      </c>
      <c r="O50" s="152">
        <f t="shared" si="17"/>
        <v>5.4355089795665892</v>
      </c>
      <c r="P50" s="52">
        <f t="shared" si="8"/>
        <v>6.9694123411601805E-2</v>
      </c>
    </row>
    <row r="51" spans="1:16" ht="20.100000000000001" customHeight="1" x14ac:dyDescent="0.25">
      <c r="A51" s="38" t="s">
        <v>182</v>
      </c>
      <c r="B51" s="19">
        <v>1584.1099999999997</v>
      </c>
      <c r="C51" s="140">
        <v>1612.7</v>
      </c>
      <c r="D51" s="247">
        <f t="shared" si="12"/>
        <v>4.5206932492557984E-3</v>
      </c>
      <c r="E51" s="215">
        <f t="shared" si="13"/>
        <v>4.9188546068686199E-3</v>
      </c>
      <c r="F51" s="52">
        <f t="shared" si="18"/>
        <v>1.8047989091666852E-2</v>
      </c>
      <c r="H51" s="19">
        <v>1228.211</v>
      </c>
      <c r="I51" s="140">
        <v>990.07699999999988</v>
      </c>
      <c r="J51" s="247">
        <f t="shared" si="14"/>
        <v>7.9290109265917862E-3</v>
      </c>
      <c r="K51" s="215">
        <f t="shared" si="15"/>
        <v>6.6166884457966712E-3</v>
      </c>
      <c r="L51" s="52">
        <f t="shared" si="19"/>
        <v>-0.19388688100008886</v>
      </c>
      <c r="N51" s="27">
        <f t="shared" si="16"/>
        <v>7.753318898308831</v>
      </c>
      <c r="O51" s="152">
        <f t="shared" si="17"/>
        <v>6.1392509456191471</v>
      </c>
      <c r="P51" s="52">
        <f t="shared" si="8"/>
        <v>-0.20817768156572891</v>
      </c>
    </row>
    <row r="52" spans="1:16" ht="20.100000000000001" customHeight="1" x14ac:dyDescent="0.25">
      <c r="A52" s="38" t="s">
        <v>184</v>
      </c>
      <c r="B52" s="19">
        <v>2015.6599999999999</v>
      </c>
      <c r="C52" s="140">
        <v>1290.8900000000001</v>
      </c>
      <c r="D52" s="247">
        <f t="shared" si="12"/>
        <v>5.7522397780425255E-3</v>
      </c>
      <c r="E52" s="215">
        <f t="shared" si="13"/>
        <v>3.9373102396357863E-3</v>
      </c>
      <c r="F52" s="52">
        <f t="shared" si="18"/>
        <v>-0.35956957026482633</v>
      </c>
      <c r="H52" s="19">
        <v>1315.444</v>
      </c>
      <c r="I52" s="140">
        <v>908.66600000000005</v>
      </c>
      <c r="J52" s="247">
        <f t="shared" si="14"/>
        <v>8.4921644972399731E-3</v>
      </c>
      <c r="K52" s="215">
        <f t="shared" si="15"/>
        <v>6.0726184158285462E-3</v>
      </c>
      <c r="L52" s="52">
        <f t="shared" si="19"/>
        <v>-0.30923247207786869</v>
      </c>
      <c r="N52" s="27">
        <f t="shared" si="16"/>
        <v>6.5261204766676926</v>
      </c>
      <c r="O52" s="152">
        <f t="shared" si="17"/>
        <v>7.0390660706954113</v>
      </c>
      <c r="P52" s="52">
        <f t="shared" si="8"/>
        <v>7.859885453564816E-2</v>
      </c>
    </row>
    <row r="53" spans="1:16" ht="20.100000000000001" customHeight="1" x14ac:dyDescent="0.25">
      <c r="A53" s="38" t="s">
        <v>175</v>
      </c>
      <c r="B53" s="19">
        <v>792.39</v>
      </c>
      <c r="C53" s="140">
        <v>727.57999999999993</v>
      </c>
      <c r="D53" s="247">
        <f t="shared" si="12"/>
        <v>2.2613026391966485E-3</v>
      </c>
      <c r="E53" s="215">
        <f t="shared" si="13"/>
        <v>2.2191729614097289E-3</v>
      </c>
      <c r="F53" s="52">
        <f t="shared" si="18"/>
        <v>-8.1790532439834002E-2</v>
      </c>
      <c r="H53" s="19">
        <v>630.52199999999993</v>
      </c>
      <c r="I53" s="140">
        <v>564.72900000000004</v>
      </c>
      <c r="J53" s="247">
        <f t="shared" si="14"/>
        <v>4.0704861196134094E-3</v>
      </c>
      <c r="K53" s="215">
        <f t="shared" si="15"/>
        <v>3.7740861057335025E-3</v>
      </c>
      <c r="L53" s="52">
        <f t="shared" si="19"/>
        <v>-0.10434687449446634</v>
      </c>
      <c r="N53" s="27">
        <f t="shared" si="16"/>
        <v>7.9572180365728995</v>
      </c>
      <c r="O53" s="152">
        <f t="shared" si="17"/>
        <v>7.7617444129855153</v>
      </c>
      <c r="P53" s="52">
        <f t="shared" si="8"/>
        <v>-2.4565573381167882E-2</v>
      </c>
    </row>
    <row r="54" spans="1:16" ht="20.100000000000001" customHeight="1" x14ac:dyDescent="0.25">
      <c r="A54" s="38" t="s">
        <v>190</v>
      </c>
      <c r="B54" s="19">
        <v>494.08999999999986</v>
      </c>
      <c r="C54" s="140">
        <v>637.96000000000015</v>
      </c>
      <c r="D54" s="247">
        <f t="shared" si="12"/>
        <v>1.4100216067853858E-3</v>
      </c>
      <c r="E54" s="215">
        <f t="shared" si="13"/>
        <v>1.945825314688352E-3</v>
      </c>
      <c r="F54" s="52">
        <f t="shared" si="18"/>
        <v>0.29118176850371458</v>
      </c>
      <c r="H54" s="19">
        <v>269.07799999999997</v>
      </c>
      <c r="I54" s="140">
        <v>345.99999999999994</v>
      </c>
      <c r="J54" s="247">
        <f t="shared" si="14"/>
        <v>1.7370976176776338E-3</v>
      </c>
      <c r="K54" s="215">
        <f t="shared" si="15"/>
        <v>2.3123193471271913E-3</v>
      </c>
      <c r="L54" s="52">
        <f t="shared" si="19"/>
        <v>0.28587249793740094</v>
      </c>
      <c r="N54" s="27">
        <f t="shared" si="16"/>
        <v>5.4459309032767322</v>
      </c>
      <c r="O54" s="152">
        <f t="shared" si="17"/>
        <v>5.4235375258636882</v>
      </c>
      <c r="P54" s="52">
        <f t="shared" si="8"/>
        <v>-4.1119466645399942E-3</v>
      </c>
    </row>
    <row r="55" spans="1:16" ht="20.100000000000001" customHeight="1" x14ac:dyDescent="0.25">
      <c r="A55" s="38" t="s">
        <v>187</v>
      </c>
      <c r="B55" s="19">
        <v>807.06</v>
      </c>
      <c r="C55" s="140">
        <v>534.74</v>
      </c>
      <c r="D55" s="247">
        <f t="shared" si="12"/>
        <v>2.3031675159833507E-3</v>
      </c>
      <c r="E55" s="215">
        <f t="shared" si="13"/>
        <v>1.6309966593147677E-3</v>
      </c>
      <c r="F55" s="52">
        <f t="shared" si="18"/>
        <v>-0.33742224865561415</v>
      </c>
      <c r="H55" s="19">
        <v>417.63</v>
      </c>
      <c r="I55" s="140">
        <v>324.23400000000004</v>
      </c>
      <c r="J55" s="247">
        <f t="shared" si="14"/>
        <v>2.6961107116550229E-3</v>
      </c>
      <c r="K55" s="215">
        <f t="shared" si="15"/>
        <v>2.1668570843827685E-3</v>
      </c>
      <c r="L55" s="52">
        <f t="shared" si="19"/>
        <v>-0.22363335967243722</v>
      </c>
      <c r="N55" s="27">
        <f t="shared" si="16"/>
        <v>5.1747082001338196</v>
      </c>
      <c r="O55" s="152">
        <f t="shared" si="17"/>
        <v>6.0633952949096761</v>
      </c>
      <c r="P55" s="52">
        <f t="shared" si="8"/>
        <v>0.17173665845600236</v>
      </c>
    </row>
    <row r="56" spans="1:16" ht="20.100000000000001" customHeight="1" x14ac:dyDescent="0.25">
      <c r="A56" s="38" t="s">
        <v>185</v>
      </c>
      <c r="B56" s="19">
        <v>401.31</v>
      </c>
      <c r="C56" s="140">
        <v>390.22999999999996</v>
      </c>
      <c r="D56" s="247">
        <f t="shared" si="12"/>
        <v>1.1452483778644443E-3</v>
      </c>
      <c r="E56" s="215">
        <f t="shared" si="13"/>
        <v>1.1902304416434187E-3</v>
      </c>
      <c r="F56" s="52">
        <f t="shared" si="18"/>
        <v>-2.7609578629986895E-2</v>
      </c>
      <c r="H56" s="19">
        <v>256.90300000000002</v>
      </c>
      <c r="I56" s="140">
        <v>298.46100000000001</v>
      </c>
      <c r="J56" s="247">
        <f t="shared" si="14"/>
        <v>1.6584989827270801E-3</v>
      </c>
      <c r="K56" s="215">
        <f t="shared" si="15"/>
        <v>1.9946160250373665E-3</v>
      </c>
      <c r="L56" s="52">
        <f t="shared" si="19"/>
        <v>0.16176533555466455</v>
      </c>
      <c r="N56" s="27">
        <f t="shared" ref="N56" si="20">(H56/B56)*10</f>
        <v>6.4016097281403406</v>
      </c>
      <c r="O56" s="152">
        <f t="shared" ref="O56" si="21">(I56/C56)*10</f>
        <v>7.6483355969556417</v>
      </c>
      <c r="P56" s="52">
        <f t="shared" ref="P56" si="22">(O56-N56)/N56</f>
        <v>0.19475193299193411</v>
      </c>
    </row>
    <row r="57" spans="1:16" ht="20.100000000000001" customHeight="1" x14ac:dyDescent="0.25">
      <c r="A57" s="38" t="s">
        <v>191</v>
      </c>
      <c r="B57" s="19">
        <v>164.48</v>
      </c>
      <c r="C57" s="140">
        <v>263.54999999999995</v>
      </c>
      <c r="D57" s="247">
        <f t="shared" si="12"/>
        <v>4.6938888438151003E-4</v>
      </c>
      <c r="E57" s="215">
        <f t="shared" si="13"/>
        <v>8.038470463447786E-4</v>
      </c>
      <c r="F57" s="52">
        <f t="shared" si="18"/>
        <v>0.60232247081712043</v>
      </c>
      <c r="H57" s="19">
        <v>107.39399999999999</v>
      </c>
      <c r="I57" s="140">
        <v>153.14399999999998</v>
      </c>
      <c r="J57" s="247">
        <f t="shared" si="14"/>
        <v>6.9330774553427559E-4</v>
      </c>
      <c r="K57" s="215">
        <f t="shared" si="15"/>
        <v>1.023461948255626E-3</v>
      </c>
      <c r="L57" s="52">
        <f t="shared" si="19"/>
        <v>0.42600145259511696</v>
      </c>
      <c r="N57" s="27">
        <f t="shared" ref="N57:N60" si="23">(H57/B57)*10</f>
        <v>6.5293044747081712</v>
      </c>
      <c r="O57" s="152">
        <f t="shared" ref="O57:O60" si="24">(I57/C57)*10</f>
        <v>5.810813887307912</v>
      </c>
      <c r="P57" s="52">
        <f t="shared" ref="P57:P60" si="25">(O57-N57)/N57</f>
        <v>-0.11004090714154853</v>
      </c>
    </row>
    <row r="58" spans="1:16" ht="20.100000000000001" customHeight="1" x14ac:dyDescent="0.25">
      <c r="A58" s="38" t="s">
        <v>207</v>
      </c>
      <c r="B58" s="19">
        <v>268.72000000000003</v>
      </c>
      <c r="C58" s="140">
        <v>199.09</v>
      </c>
      <c r="D58" s="247">
        <f t="shared" si="12"/>
        <v>7.6686637287815787E-4</v>
      </c>
      <c r="E58" s="215">
        <f t="shared" si="13"/>
        <v>6.0723926562998294E-4</v>
      </c>
      <c r="F58" s="52">
        <f t="shared" si="18"/>
        <v>-0.25911729681452822</v>
      </c>
      <c r="H58" s="19">
        <v>184.18399999999997</v>
      </c>
      <c r="I58" s="140">
        <v>152.47899999999998</v>
      </c>
      <c r="J58" s="247">
        <f t="shared" si="14"/>
        <v>1.1890440229760043E-3</v>
      </c>
      <c r="K58" s="215">
        <f t="shared" si="15"/>
        <v>1.0190177506664943E-3</v>
      </c>
      <c r="L58" s="52">
        <f t="shared" si="19"/>
        <v>-0.17213764496373185</v>
      </c>
      <c r="N58" s="27">
        <f t="shared" ref="N58:N59" si="26">(H58/B58)*10</f>
        <v>6.8541232509675476</v>
      </c>
      <c r="O58" s="152">
        <f t="shared" ref="O58:O59" si="27">(I58/C58)*10</f>
        <v>7.658797528755839</v>
      </c>
      <c r="P58" s="52">
        <f t="shared" ref="P58:P59" si="28">(O58-N58)/N58</f>
        <v>0.1174000303648904</v>
      </c>
    </row>
    <row r="59" spans="1:16" ht="20.100000000000001" customHeight="1" x14ac:dyDescent="0.25">
      <c r="A59" s="38" t="s">
        <v>188</v>
      </c>
      <c r="B59" s="19">
        <v>389.19</v>
      </c>
      <c r="C59" s="140">
        <v>271.58000000000004</v>
      </c>
      <c r="D59" s="247">
        <f t="shared" si="12"/>
        <v>1.1106606268995616E-3</v>
      </c>
      <c r="E59" s="215">
        <f t="shared" si="13"/>
        <v>8.2833914189457431E-4</v>
      </c>
      <c r="F59" s="52">
        <f t="shared" ref="F59:F60" si="29">(C59-B59)/B59</f>
        <v>-0.30219173154500362</v>
      </c>
      <c r="H59" s="19">
        <v>218.31700000000001</v>
      </c>
      <c r="I59" s="140">
        <v>152.07500000000002</v>
      </c>
      <c r="J59" s="247">
        <f t="shared" si="14"/>
        <v>1.4093977976591472E-3</v>
      </c>
      <c r="K59" s="215">
        <f t="shared" si="15"/>
        <v>1.0163178170935483E-3</v>
      </c>
      <c r="L59" s="52">
        <f t="shared" ref="L59:L60" si="30">(I59-H59)/H59</f>
        <v>-0.30342117196553631</v>
      </c>
      <c r="N59" s="27">
        <f t="shared" si="26"/>
        <v>5.6095223412728998</v>
      </c>
      <c r="O59" s="152">
        <f t="shared" si="27"/>
        <v>5.59963914868547</v>
      </c>
      <c r="P59" s="52">
        <f t="shared" si="28"/>
        <v>-1.7618599207124641E-3</v>
      </c>
    </row>
    <row r="60" spans="1:16" ht="20.100000000000001" customHeight="1" x14ac:dyDescent="0.25">
      <c r="A60" s="38" t="s">
        <v>217</v>
      </c>
      <c r="B60" s="19">
        <v>207.13</v>
      </c>
      <c r="C60" s="140">
        <v>185.31</v>
      </c>
      <c r="D60" s="247">
        <f t="shared" si="12"/>
        <v>5.9110238096997923E-4</v>
      </c>
      <c r="E60" s="215">
        <f t="shared" si="13"/>
        <v>5.6520924362796795E-4</v>
      </c>
      <c r="F60" s="52">
        <f t="shared" si="29"/>
        <v>-0.10534446965673729</v>
      </c>
      <c r="H60" s="19">
        <v>155.45500000000001</v>
      </c>
      <c r="I60" s="140">
        <v>134.94600000000003</v>
      </c>
      <c r="J60" s="247">
        <f t="shared" si="14"/>
        <v>1.003577067452845E-3</v>
      </c>
      <c r="K60" s="215">
        <f t="shared" si="15"/>
        <v>9.0184464340296552E-4</v>
      </c>
      <c r="L60" s="52">
        <f t="shared" si="30"/>
        <v>-0.13192885400919871</v>
      </c>
      <c r="N60" s="27">
        <f t="shared" si="23"/>
        <v>7.5051899773089374</v>
      </c>
      <c r="O60" s="152">
        <f t="shared" si="24"/>
        <v>7.2821758135017012</v>
      </c>
      <c r="P60" s="52">
        <f t="shared" si="25"/>
        <v>-2.9714659386570287E-2</v>
      </c>
    </row>
    <row r="61" spans="1:16" ht="20.100000000000001" customHeight="1" thickBot="1" x14ac:dyDescent="0.3">
      <c r="A61" s="8" t="s">
        <v>17</v>
      </c>
      <c r="B61" s="19">
        <f>B62-SUM(B39:B60)</f>
        <v>432.28999999997905</v>
      </c>
      <c r="C61" s="140">
        <f>C62-SUM(C39:C60)</f>
        <v>312.59999999991851</v>
      </c>
      <c r="D61" s="247">
        <f t="shared" si="12"/>
        <v>1.2336583221624097E-3</v>
      </c>
      <c r="E61" s="215">
        <f t="shared" si="13"/>
        <v>9.5345318416737747E-4</v>
      </c>
      <c r="F61" s="52">
        <f t="shared" ref="F61" si="31">(C61-B61)/B61</f>
        <v>-0.27687432047946131</v>
      </c>
      <c r="H61" s="19">
        <f>H62-SUM(H39:H60)</f>
        <v>277.19999999998254</v>
      </c>
      <c r="I61" s="140">
        <f>I62-SUM(I39:I60)</f>
        <v>276.33899999997811</v>
      </c>
      <c r="J61" s="247">
        <f t="shared" si="14"/>
        <v>1.7895311382580879E-3</v>
      </c>
      <c r="K61" s="215">
        <f t="shared" si="15"/>
        <v>1.8467746129067354E-3</v>
      </c>
      <c r="L61" s="52">
        <f t="shared" ref="L61" si="32">(I61-H61)/H61</f>
        <v>-3.1060606060767607E-3</v>
      </c>
      <c r="N61" s="27">
        <f t="shared" si="16"/>
        <v>6.4123620717572916</v>
      </c>
      <c r="O61" s="152">
        <f t="shared" si="17"/>
        <v>8.84001919385957</v>
      </c>
      <c r="P61" s="52">
        <f t="shared" ref="P61" si="33">(O61-N61)/N61</f>
        <v>0.37859015054603506</v>
      </c>
    </row>
    <row r="62" spans="1:16" ht="26.25" customHeight="1" thickBot="1" x14ac:dyDescent="0.3">
      <c r="A62" s="12" t="s">
        <v>18</v>
      </c>
      <c r="B62" s="17">
        <v>350413.07</v>
      </c>
      <c r="C62" s="145">
        <v>327860.88000000006</v>
      </c>
      <c r="D62" s="253">
        <f>SUM(D39:D61)</f>
        <v>0.99999999999999989</v>
      </c>
      <c r="E62" s="254">
        <f>SUM(E39:E61)</f>
        <v>0.99999999999999967</v>
      </c>
      <c r="F62" s="57">
        <f t="shared" si="18"/>
        <v>-6.4358872230422068E-2</v>
      </c>
      <c r="G62" s="1"/>
      <c r="H62" s="17">
        <v>154900.90900000001</v>
      </c>
      <c r="I62" s="145">
        <v>149633.31099999999</v>
      </c>
      <c r="J62" s="253">
        <f>SUM(J39:J61)</f>
        <v>0.99999999999999933</v>
      </c>
      <c r="K62" s="254">
        <f>SUM(K39:K61)</f>
        <v>0.99999999999999978</v>
      </c>
      <c r="L62" s="57">
        <f t="shared" si="19"/>
        <v>-3.4006243307455525E-2</v>
      </c>
      <c r="M62" s="1"/>
      <c r="N62" s="29">
        <f t="shared" si="16"/>
        <v>4.4205231557144833</v>
      </c>
      <c r="O62" s="146">
        <f t="shared" si="17"/>
        <v>4.5639269619480052</v>
      </c>
      <c r="P62" s="57">
        <f t="shared" si="8"/>
        <v>3.2440460366810073E-2</v>
      </c>
    </row>
    <row r="64" spans="1:16" ht="15.75" thickBot="1" x14ac:dyDescent="0.3"/>
    <row r="65" spans="1:16" x14ac:dyDescent="0.25">
      <c r="A65" s="357" t="s">
        <v>15</v>
      </c>
      <c r="B65" s="351" t="s">
        <v>1</v>
      </c>
      <c r="C65" s="344"/>
      <c r="D65" s="351" t="s">
        <v>104</v>
      </c>
      <c r="E65" s="344"/>
      <c r="F65" s="130" t="s">
        <v>0</v>
      </c>
      <c r="H65" s="360" t="s">
        <v>19</v>
      </c>
      <c r="I65" s="361"/>
      <c r="J65" s="351" t="s">
        <v>104</v>
      </c>
      <c r="K65" s="349"/>
      <c r="L65" s="130" t="s">
        <v>0</v>
      </c>
      <c r="N65" s="343" t="s">
        <v>22</v>
      </c>
      <c r="O65" s="344"/>
      <c r="P65" s="130" t="s">
        <v>0</v>
      </c>
    </row>
    <row r="66" spans="1:16" x14ac:dyDescent="0.25">
      <c r="A66" s="358"/>
      <c r="B66" s="352" t="str">
        <f>B5</f>
        <v>jan-out</v>
      </c>
      <c r="C66" s="346"/>
      <c r="D66" s="352" t="str">
        <f>B5</f>
        <v>jan-out</v>
      </c>
      <c r="E66" s="346"/>
      <c r="F66" s="131" t="str">
        <f>F37</f>
        <v>2023/2022</v>
      </c>
      <c r="H66" s="341" t="str">
        <f>B5</f>
        <v>jan-out</v>
      </c>
      <c r="I66" s="346"/>
      <c r="J66" s="352" t="str">
        <f>B5</f>
        <v>jan-out</v>
      </c>
      <c r="K66" s="342"/>
      <c r="L66" s="131" t="str">
        <f>L37</f>
        <v>2023/2022</v>
      </c>
      <c r="N66" s="341" t="str">
        <f>B5</f>
        <v>jan-out</v>
      </c>
      <c r="O66" s="342"/>
      <c r="P66" s="131" t="str">
        <f>P37</f>
        <v>2023/2022</v>
      </c>
    </row>
    <row r="67" spans="1:16" ht="19.5" customHeight="1" thickBot="1" x14ac:dyDescent="0.3">
      <c r="A67" s="359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/>
    </row>
    <row r="68" spans="1:16" ht="20.100000000000001" customHeight="1" x14ac:dyDescent="0.25">
      <c r="A68" s="38" t="s">
        <v>160</v>
      </c>
      <c r="B68" s="39">
        <v>43318.039999999994</v>
      </c>
      <c r="C68" s="147">
        <v>61103.740000000005</v>
      </c>
      <c r="D68" s="247">
        <f>B68/$B$96</f>
        <v>0.36408549302448867</v>
      </c>
      <c r="E68" s="246">
        <f>C68/$C$96</f>
        <v>0.47751917169014479</v>
      </c>
      <c r="F68" s="61">
        <f t="shared" ref="F68:F94" si="34">(C68-B68)/B68</f>
        <v>0.41058413538562721</v>
      </c>
      <c r="H68" s="19">
        <v>26628.833000000006</v>
      </c>
      <c r="I68" s="147">
        <v>36556.228999999999</v>
      </c>
      <c r="J68" s="245">
        <f>H68/$H$96</f>
        <v>0.26874505485662015</v>
      </c>
      <c r="K68" s="246">
        <f>I68/$I$96</f>
        <v>0.36486944670504073</v>
      </c>
      <c r="L68" s="61">
        <f t="shared" ref="L68:L82" si="35">(I68-H68)/H68</f>
        <v>0.37280627356069229</v>
      </c>
      <c r="N68" s="41">
        <f t="shared" ref="N68:N96" si="36">(H68/B68)*10</f>
        <v>6.1472848263679545</v>
      </c>
      <c r="O68" s="149">
        <f t="shared" ref="O68:O96" si="37">(I68/C68)*10</f>
        <v>5.9826499981834171</v>
      </c>
      <c r="P68" s="61">
        <f t="shared" si="8"/>
        <v>-2.6781714665043387E-2</v>
      </c>
    </row>
    <row r="69" spans="1:16" ht="20.100000000000001" customHeight="1" x14ac:dyDescent="0.25">
      <c r="A69" s="38" t="s">
        <v>159</v>
      </c>
      <c r="B69" s="19">
        <v>31299.760000000002</v>
      </c>
      <c r="C69" s="140">
        <v>26275.15</v>
      </c>
      <c r="D69" s="247">
        <f t="shared" ref="D69:D95" si="38">B69/$B$96</f>
        <v>0.26307258018017832</v>
      </c>
      <c r="E69" s="215">
        <f t="shared" ref="E69:E95" si="39">C69/$C$96</f>
        <v>0.20533747793562732</v>
      </c>
      <c r="F69" s="52">
        <f t="shared" si="34"/>
        <v>-0.16053190184205887</v>
      </c>
      <c r="H69" s="19">
        <v>32776.381000000001</v>
      </c>
      <c r="I69" s="140">
        <v>27571.407999999999</v>
      </c>
      <c r="J69" s="214">
        <f t="shared" ref="J69:J96" si="40">H69/$H$96</f>
        <v>0.33078769579750189</v>
      </c>
      <c r="K69" s="215">
        <f t="shared" ref="K69:K96" si="41">I69/$I$96</f>
        <v>0.27519152431830246</v>
      </c>
      <c r="L69" s="52">
        <f t="shared" si="35"/>
        <v>-0.15880255358271561</v>
      </c>
      <c r="N69" s="40">
        <f t="shared" si="36"/>
        <v>10.471767515150276</v>
      </c>
      <c r="O69" s="143">
        <f t="shared" si="37"/>
        <v>10.493339904815004</v>
      </c>
      <c r="P69" s="52">
        <f t="shared" si="8"/>
        <v>2.0600523869077117E-3</v>
      </c>
    </row>
    <row r="70" spans="1:16" ht="20.100000000000001" customHeight="1" x14ac:dyDescent="0.25">
      <c r="A70" s="38" t="s">
        <v>162</v>
      </c>
      <c r="B70" s="19">
        <v>10480.549999999999</v>
      </c>
      <c r="C70" s="140">
        <v>9124.0999999999985</v>
      </c>
      <c r="D70" s="247">
        <f t="shared" si="38"/>
        <v>8.8088385668368296E-2</v>
      </c>
      <c r="E70" s="215">
        <f t="shared" si="39"/>
        <v>7.1303862487272454E-2</v>
      </c>
      <c r="F70" s="52">
        <f t="shared" si="34"/>
        <v>-0.1294254595417226</v>
      </c>
      <c r="H70" s="19">
        <v>10698.255999999998</v>
      </c>
      <c r="I70" s="140">
        <v>8865.5810000000001</v>
      </c>
      <c r="J70" s="214">
        <f t="shared" si="40"/>
        <v>0.1079695604982075</v>
      </c>
      <c r="K70" s="215">
        <f t="shared" si="41"/>
        <v>8.8487782319908379E-2</v>
      </c>
      <c r="L70" s="52">
        <f t="shared" si="35"/>
        <v>-0.17130595865344761</v>
      </c>
      <c r="N70" s="40">
        <f t="shared" si="36"/>
        <v>10.207723831287478</v>
      </c>
      <c r="O70" s="143">
        <f t="shared" si="37"/>
        <v>9.7166635613375583</v>
      </c>
      <c r="P70" s="52">
        <f t="shared" si="8"/>
        <v>-4.8106735455046401E-2</v>
      </c>
    </row>
    <row r="71" spans="1:16" ht="20.100000000000001" customHeight="1" x14ac:dyDescent="0.25">
      <c r="A71" s="38" t="s">
        <v>173</v>
      </c>
      <c r="B71" s="19">
        <v>1799</v>
      </c>
      <c r="C71" s="140">
        <v>1887.0399999999997</v>
      </c>
      <c r="D71" s="247">
        <f t="shared" si="38"/>
        <v>1.5120485644111671E-2</v>
      </c>
      <c r="E71" s="215">
        <f t="shared" si="39"/>
        <v>1.4747015121270329E-2</v>
      </c>
      <c r="F71" s="52">
        <f t="shared" si="34"/>
        <v>4.8938299055030429E-2</v>
      </c>
      <c r="H71" s="19">
        <v>5037.2709999999997</v>
      </c>
      <c r="I71" s="140">
        <v>5791.027</v>
      </c>
      <c r="J71" s="214">
        <f t="shared" si="40"/>
        <v>5.0837438922789496E-2</v>
      </c>
      <c r="K71" s="215">
        <f t="shared" si="41"/>
        <v>5.7800513760430598E-2</v>
      </c>
      <c r="L71" s="52">
        <f t="shared" si="35"/>
        <v>0.14963578493196025</v>
      </c>
      <c r="N71" s="40">
        <f t="shared" si="36"/>
        <v>28.000394663702053</v>
      </c>
      <c r="O71" s="143">
        <f t="shared" si="37"/>
        <v>30.688416779718505</v>
      </c>
      <c r="P71" s="52">
        <f t="shared" si="8"/>
        <v>9.5999436732976992E-2</v>
      </c>
    </row>
    <row r="72" spans="1:16" ht="20.100000000000001" customHeight="1" x14ac:dyDescent="0.25">
      <c r="A72" s="38" t="s">
        <v>168</v>
      </c>
      <c r="B72" s="19">
        <v>5537.53</v>
      </c>
      <c r="C72" s="140">
        <v>5209.7900000000009</v>
      </c>
      <c r="D72" s="247">
        <f t="shared" si="38"/>
        <v>4.6542603039932018E-2</v>
      </c>
      <c r="E72" s="215">
        <f t="shared" si="39"/>
        <v>4.0713949841361591E-2</v>
      </c>
      <c r="F72" s="52">
        <f t="shared" si="34"/>
        <v>-5.918523240506126E-2</v>
      </c>
      <c r="H72" s="19">
        <v>3677.047</v>
      </c>
      <c r="I72" s="140">
        <v>3357.402</v>
      </c>
      <c r="J72" s="214">
        <f t="shared" si="40"/>
        <v>3.7109707275770225E-2</v>
      </c>
      <c r="K72" s="215">
        <f t="shared" si="41"/>
        <v>3.3510387794824167E-2</v>
      </c>
      <c r="L72" s="52">
        <f t="shared" si="35"/>
        <v>-8.6929810796544063E-2</v>
      </c>
      <c r="N72" s="40">
        <f t="shared" si="36"/>
        <v>6.6402294885987079</v>
      </c>
      <c r="O72" s="143">
        <f t="shared" si="37"/>
        <v>6.4444094675601118</v>
      </c>
      <c r="P72" s="52">
        <f t="shared" ref="P72:P76" si="42">(O72-N72)/N72</f>
        <v>-2.9489947805993691E-2</v>
      </c>
    </row>
    <row r="73" spans="1:16" ht="20.100000000000001" customHeight="1" x14ac:dyDescent="0.25">
      <c r="A73" s="38" t="s">
        <v>161</v>
      </c>
      <c r="B73" s="19">
        <v>5472.9500000000007</v>
      </c>
      <c r="C73" s="140">
        <v>5306.57</v>
      </c>
      <c r="D73" s="247">
        <f t="shared" si="38"/>
        <v>4.5999812065559191E-2</v>
      </c>
      <c r="E73" s="215">
        <f t="shared" si="39"/>
        <v>4.1470275156901548E-2</v>
      </c>
      <c r="F73" s="52">
        <f t="shared" si="34"/>
        <v>-3.0400423903014097E-2</v>
      </c>
      <c r="H73" s="19">
        <v>2716.614</v>
      </c>
      <c r="I73" s="140">
        <v>2655.8290000000006</v>
      </c>
      <c r="J73" s="214">
        <f t="shared" si="40"/>
        <v>2.7416769576581221E-2</v>
      </c>
      <c r="K73" s="215">
        <f t="shared" si="41"/>
        <v>2.6507954575216222E-2</v>
      </c>
      <c r="L73" s="52">
        <f t="shared" si="35"/>
        <v>-2.2375280404208841E-2</v>
      </c>
      <c r="N73" s="40">
        <f t="shared" si="36"/>
        <v>4.9637106131062767</v>
      </c>
      <c r="O73" s="143">
        <f t="shared" si="37"/>
        <v>5.004794057178179</v>
      </c>
      <c r="P73" s="52">
        <f t="shared" si="42"/>
        <v>8.2767605273814365E-3</v>
      </c>
    </row>
    <row r="74" spans="1:16" ht="20.100000000000001" customHeight="1" x14ac:dyDescent="0.25">
      <c r="A74" s="38" t="s">
        <v>195</v>
      </c>
      <c r="B74" s="19">
        <v>3111.34</v>
      </c>
      <c r="C74" s="140">
        <v>2860.25</v>
      </c>
      <c r="D74" s="247">
        <f t="shared" si="38"/>
        <v>2.6150623570845143E-2</v>
      </c>
      <c r="E74" s="215">
        <f t="shared" si="39"/>
        <v>2.235254684617892E-2</v>
      </c>
      <c r="F74" s="52">
        <f t="shared" si="34"/>
        <v>-8.0701562670746407E-2</v>
      </c>
      <c r="H74" s="19">
        <v>2980.1059999999998</v>
      </c>
      <c r="I74" s="140">
        <v>2589.864</v>
      </c>
      <c r="J74" s="214">
        <f t="shared" si="40"/>
        <v>3.0075998841126179E-2</v>
      </c>
      <c r="K74" s="215">
        <f t="shared" si="41"/>
        <v>2.5849554797386341E-2</v>
      </c>
      <c r="L74" s="52">
        <f t="shared" si="35"/>
        <v>-0.13094903335653155</v>
      </c>
      <c r="N74" s="40">
        <f t="shared" si="36"/>
        <v>9.5782074604511216</v>
      </c>
      <c r="O74" s="143">
        <f t="shared" si="37"/>
        <v>9.0546770387203921</v>
      </c>
      <c r="P74" s="52">
        <f t="shared" si="42"/>
        <v>-5.4658496789969493E-2</v>
      </c>
    </row>
    <row r="75" spans="1:16" ht="20.100000000000001" customHeight="1" x14ac:dyDescent="0.25">
      <c r="A75" s="38" t="s">
        <v>201</v>
      </c>
      <c r="B75" s="19">
        <v>1349.15</v>
      </c>
      <c r="C75" s="140">
        <v>765.23</v>
      </c>
      <c r="D75" s="247">
        <f t="shared" si="38"/>
        <v>1.1339523739162459E-2</v>
      </c>
      <c r="E75" s="215">
        <f t="shared" si="39"/>
        <v>5.9801903410895878E-3</v>
      </c>
      <c r="F75" s="52">
        <f t="shared" si="34"/>
        <v>-0.43280584071452399</v>
      </c>
      <c r="H75" s="19">
        <v>1740.231</v>
      </c>
      <c r="I75" s="140">
        <v>1368.0519999999999</v>
      </c>
      <c r="J75" s="214">
        <f t="shared" si="40"/>
        <v>1.7562860361105229E-2</v>
      </c>
      <c r="K75" s="215">
        <f t="shared" si="41"/>
        <v>1.3654591569161151E-2</v>
      </c>
      <c r="L75" s="52">
        <f t="shared" si="35"/>
        <v>-0.21386758424599958</v>
      </c>
      <c r="N75" s="40">
        <f t="shared" si="36"/>
        <v>12.898721417188598</v>
      </c>
      <c r="O75" s="143">
        <f t="shared" si="37"/>
        <v>17.87765769768566</v>
      </c>
      <c r="P75" s="52">
        <f t="shared" si="42"/>
        <v>0.38600231135019497</v>
      </c>
    </row>
    <row r="76" spans="1:16" ht="20.100000000000001" customHeight="1" x14ac:dyDescent="0.25">
      <c r="A76" s="38" t="s">
        <v>172</v>
      </c>
      <c r="B76" s="19">
        <v>1326.1299999999999</v>
      </c>
      <c r="C76" s="140">
        <v>1384.54</v>
      </c>
      <c r="D76" s="247">
        <f t="shared" si="38"/>
        <v>1.1146042038480162E-2</v>
      </c>
      <c r="E76" s="215">
        <f t="shared" si="39"/>
        <v>1.0820031539343959E-2</v>
      </c>
      <c r="F76" s="52">
        <f t="shared" si="34"/>
        <v>4.404545557373718E-2</v>
      </c>
      <c r="H76" s="19">
        <v>1359.384</v>
      </c>
      <c r="I76" s="140">
        <v>1267.1420000000003</v>
      </c>
      <c r="J76" s="214">
        <f t="shared" si="40"/>
        <v>1.3719254150236761E-2</v>
      </c>
      <c r="K76" s="215">
        <f t="shared" si="41"/>
        <v>1.2647404097307708E-2</v>
      </c>
      <c r="L76" s="52">
        <f t="shared" si="35"/>
        <v>-6.7855734656285305E-2</v>
      </c>
      <c r="N76" s="40">
        <f t="shared" si="36"/>
        <v>10.250759729438293</v>
      </c>
      <c r="O76" s="143">
        <f t="shared" si="37"/>
        <v>9.1520793909890674</v>
      </c>
      <c r="P76" s="52">
        <f t="shared" si="42"/>
        <v>-0.1071803814983604</v>
      </c>
    </row>
    <row r="77" spans="1:16" ht="20.100000000000001" customHeight="1" x14ac:dyDescent="0.25">
      <c r="A77" s="38" t="s">
        <v>203</v>
      </c>
      <c r="B77" s="19">
        <v>809.96</v>
      </c>
      <c r="C77" s="140">
        <v>1083.1399999999999</v>
      </c>
      <c r="D77" s="247">
        <f t="shared" si="38"/>
        <v>6.8076645649275654E-3</v>
      </c>
      <c r="E77" s="215">
        <f t="shared" si="39"/>
        <v>8.4646228794581693E-3</v>
      </c>
      <c r="F77" s="52">
        <f t="shared" si="34"/>
        <v>0.33727591485999286</v>
      </c>
      <c r="H77" s="19">
        <v>998.13100000000009</v>
      </c>
      <c r="I77" s="140">
        <v>1034.268</v>
      </c>
      <c r="J77" s="214">
        <f t="shared" si="40"/>
        <v>1.0073395644078472E-2</v>
      </c>
      <c r="K77" s="215">
        <f t="shared" si="41"/>
        <v>1.032307771419008E-2</v>
      </c>
      <c r="L77" s="52">
        <f t="shared" si="35"/>
        <v>3.6204666521729052E-2</v>
      </c>
      <c r="N77" s="40">
        <f t="shared" ref="N77:N78" si="43">(H77/B77)*10</f>
        <v>12.323213492024298</v>
      </c>
      <c r="O77" s="143">
        <f t="shared" ref="O77:O78" si="44">(I77/C77)*10</f>
        <v>9.5487933231161275</v>
      </c>
      <c r="P77" s="52">
        <f t="shared" ref="P77:P78" si="45">(O77-N77)/N77</f>
        <v>-0.22513771839656935</v>
      </c>
    </row>
    <row r="78" spans="1:16" ht="20.100000000000001" customHeight="1" x14ac:dyDescent="0.25">
      <c r="A78" s="38" t="s">
        <v>192</v>
      </c>
      <c r="B78" s="19">
        <v>648.87</v>
      </c>
      <c r="C78" s="140">
        <v>1763.65</v>
      </c>
      <c r="D78" s="247">
        <f t="shared" si="38"/>
        <v>5.4537129071121401E-3</v>
      </c>
      <c r="E78" s="215">
        <f t="shared" si="39"/>
        <v>1.3782735510974023E-2</v>
      </c>
      <c r="F78" s="52">
        <f t="shared" si="34"/>
        <v>1.7180328879436562</v>
      </c>
      <c r="H78" s="19">
        <v>329.34199999999998</v>
      </c>
      <c r="I78" s="140">
        <v>877.06599999999992</v>
      </c>
      <c r="J78" s="214">
        <f t="shared" si="40"/>
        <v>3.323804458745487E-3</v>
      </c>
      <c r="K78" s="215">
        <f t="shared" si="41"/>
        <v>8.754037133967052E-3</v>
      </c>
      <c r="L78" s="52">
        <f t="shared" si="35"/>
        <v>1.6630857892403641</v>
      </c>
      <c r="N78" s="40">
        <f t="shared" si="43"/>
        <v>5.075623776719528</v>
      </c>
      <c r="O78" s="143">
        <f t="shared" si="44"/>
        <v>4.9730161880191641</v>
      </c>
      <c r="P78" s="52">
        <f t="shared" si="45"/>
        <v>-2.0215759326173133E-2</v>
      </c>
    </row>
    <row r="79" spans="1:16" ht="20.100000000000001" customHeight="1" x14ac:dyDescent="0.25">
      <c r="A79" s="38" t="s">
        <v>226</v>
      </c>
      <c r="B79" s="19">
        <v>991.87</v>
      </c>
      <c r="C79" s="140">
        <v>939.36</v>
      </c>
      <c r="D79" s="247">
        <f t="shared" si="38"/>
        <v>8.3366070571567787E-3</v>
      </c>
      <c r="E79" s="215">
        <f t="shared" si="39"/>
        <v>7.340997607001706E-3</v>
      </c>
      <c r="F79" s="52">
        <f t="shared" si="34"/>
        <v>-5.2940405496688062E-2</v>
      </c>
      <c r="H79" s="19">
        <v>788.95800000000008</v>
      </c>
      <c r="I79" s="140">
        <v>804.67600000000004</v>
      </c>
      <c r="J79" s="214">
        <f t="shared" si="40"/>
        <v>7.9623677458779095E-3</v>
      </c>
      <c r="K79" s="215">
        <f t="shared" si="41"/>
        <v>8.0315091279471243E-3</v>
      </c>
      <c r="L79" s="52">
        <f t="shared" ref="L79:L80" si="46">(I79-H79)/H79</f>
        <v>1.9922480030622618E-2</v>
      </c>
      <c r="N79" s="40">
        <f t="shared" ref="N79:N80" si="47">(H79/B79)*10</f>
        <v>7.9542480365370469</v>
      </c>
      <c r="O79" s="143">
        <f t="shared" ref="O79:O80" si="48">(I79/C79)*10</f>
        <v>8.5662152955203545</v>
      </c>
      <c r="P79" s="52">
        <f t="shared" ref="P79:P80" si="49">(O79-N79)/N79</f>
        <v>7.6935903453387036E-2</v>
      </c>
    </row>
    <row r="80" spans="1:16" ht="20.100000000000001" customHeight="1" x14ac:dyDescent="0.25">
      <c r="A80" s="38" t="s">
        <v>174</v>
      </c>
      <c r="B80" s="19">
        <v>1425.69</v>
      </c>
      <c r="C80" s="140">
        <v>1672.2900000000002</v>
      </c>
      <c r="D80" s="247">
        <f t="shared" si="38"/>
        <v>1.1982837786522274E-2</v>
      </c>
      <c r="E80" s="215">
        <f t="shared" si="39"/>
        <v>1.3068766913869958E-2</v>
      </c>
      <c r="F80" s="52">
        <f t="shared" si="34"/>
        <v>0.17296887822738471</v>
      </c>
      <c r="H80" s="19">
        <v>669.02200000000005</v>
      </c>
      <c r="I80" s="140">
        <v>669.97100000000012</v>
      </c>
      <c r="J80" s="214">
        <f t="shared" si="40"/>
        <v>6.7519426814643237E-3</v>
      </c>
      <c r="K80" s="215">
        <f t="shared" si="41"/>
        <v>6.6870121663375869E-3</v>
      </c>
      <c r="L80" s="52">
        <f t="shared" si="46"/>
        <v>1.4184884801995586E-3</v>
      </c>
      <c r="N80" s="40">
        <f t="shared" si="47"/>
        <v>4.6926190125483105</v>
      </c>
      <c r="O80" s="143">
        <f t="shared" si="48"/>
        <v>4.0063087143976226</v>
      </c>
      <c r="P80" s="52">
        <f t="shared" si="49"/>
        <v>-0.14625314697729733</v>
      </c>
    </row>
    <row r="81" spans="1:16" ht="20.100000000000001" customHeight="1" x14ac:dyDescent="0.25">
      <c r="A81" s="38" t="s">
        <v>178</v>
      </c>
      <c r="B81" s="19">
        <v>1820.2599999999998</v>
      </c>
      <c r="C81" s="140">
        <v>839.05</v>
      </c>
      <c r="D81" s="247">
        <f t="shared" si="38"/>
        <v>1.5299174651779161E-2</v>
      </c>
      <c r="E81" s="215">
        <f t="shared" si="39"/>
        <v>6.5570857202294974E-3</v>
      </c>
      <c r="F81" s="52">
        <f t="shared" si="34"/>
        <v>-0.53904936657400593</v>
      </c>
      <c r="H81" s="19">
        <v>1267.2460000000001</v>
      </c>
      <c r="I81" s="140">
        <v>665.77600000000007</v>
      </c>
      <c r="J81" s="214">
        <f t="shared" si="40"/>
        <v>1.2789373675775892E-2</v>
      </c>
      <c r="K81" s="215">
        <f t="shared" si="41"/>
        <v>6.6451416733792545E-3</v>
      </c>
      <c r="L81" s="52">
        <f t="shared" si="35"/>
        <v>-0.47462765713997124</v>
      </c>
      <c r="N81" s="40">
        <f t="shared" ref="N81" si="50">(H81/B81)*10</f>
        <v>6.9618955533824858</v>
      </c>
      <c r="O81" s="143">
        <f t="shared" ref="O81" si="51">(I81/C81)*10</f>
        <v>7.9348787318991736</v>
      </c>
      <c r="P81" s="52">
        <f t="shared" ref="P81" si="52">(O81-N81)/N81</f>
        <v>0.13975837055526596</v>
      </c>
    </row>
    <row r="82" spans="1:16" ht="20.100000000000001" customHeight="1" x14ac:dyDescent="0.25">
      <c r="A82" s="38" t="s">
        <v>196</v>
      </c>
      <c r="B82" s="19">
        <v>643.20999999999992</v>
      </c>
      <c r="C82" s="140">
        <v>566.01</v>
      </c>
      <c r="D82" s="247">
        <f t="shared" si="38"/>
        <v>5.4061409511667966E-3</v>
      </c>
      <c r="E82" s="215">
        <f t="shared" si="39"/>
        <v>4.4233074173256632E-3</v>
      </c>
      <c r="F82" s="52">
        <f t="shared" si="34"/>
        <v>-0.12002300959251246</v>
      </c>
      <c r="H82" s="19">
        <v>709.78599999999994</v>
      </c>
      <c r="I82" s="140">
        <v>636.22799999999995</v>
      </c>
      <c r="J82" s="214">
        <f t="shared" si="40"/>
        <v>7.1633434896099619E-3</v>
      </c>
      <c r="K82" s="215">
        <f t="shared" si="41"/>
        <v>6.3502216910353267E-3</v>
      </c>
      <c r="L82" s="52">
        <f t="shared" si="35"/>
        <v>-0.10363405308078773</v>
      </c>
      <c r="N82" s="40">
        <f t="shared" ref="N82" si="53">(H82/B82)*10</f>
        <v>11.035058534537709</v>
      </c>
      <c r="O82" s="143">
        <f t="shared" ref="O82" si="54">(I82/C82)*10</f>
        <v>11.240578788360629</v>
      </c>
      <c r="P82" s="52">
        <f t="shared" ref="P82" si="55">(O82-N82)/N82</f>
        <v>1.8624301192393247E-2</v>
      </c>
    </row>
    <row r="83" spans="1:16" ht="20.100000000000001" customHeight="1" x14ac:dyDescent="0.25">
      <c r="A83" s="38" t="s">
        <v>202</v>
      </c>
      <c r="B83" s="19">
        <v>1173.1600000000001</v>
      </c>
      <c r="C83" s="140">
        <v>775.23</v>
      </c>
      <c r="D83" s="247">
        <f t="shared" si="38"/>
        <v>9.8603384870739573E-3</v>
      </c>
      <c r="E83" s="215">
        <f t="shared" si="39"/>
        <v>6.0583392680930975E-3</v>
      </c>
      <c r="F83" s="52">
        <f t="shared" si="34"/>
        <v>-0.33919499471512843</v>
      </c>
      <c r="H83" s="19">
        <v>908.64800000000014</v>
      </c>
      <c r="I83" s="140">
        <v>600.87600000000009</v>
      </c>
      <c r="J83" s="214">
        <f t="shared" si="40"/>
        <v>9.1703101148051872E-3</v>
      </c>
      <c r="K83" s="215">
        <f t="shared" si="41"/>
        <v>5.9973717108057862E-3</v>
      </c>
      <c r="L83" s="52">
        <f t="shared" ref="L83" si="56">(I83-H83)/H83</f>
        <v>-0.33871422156874831</v>
      </c>
      <c r="N83" s="40">
        <f t="shared" ref="N83" si="57">(H83/B83)*10</f>
        <v>7.7453032834395996</v>
      </c>
      <c r="O83" s="143">
        <f t="shared" ref="O83" si="58">(I83/C83)*10</f>
        <v>7.7509384311752649</v>
      </c>
      <c r="P83" s="52">
        <f t="shared" ref="P83" si="59">(O83-N83)/N83</f>
        <v>7.2755675658485116E-4</v>
      </c>
    </row>
    <row r="84" spans="1:16" ht="20.100000000000001" customHeight="1" x14ac:dyDescent="0.25">
      <c r="A84" s="38" t="s">
        <v>179</v>
      </c>
      <c r="B84" s="19">
        <v>786.13999999999987</v>
      </c>
      <c r="C84" s="140">
        <v>685.37</v>
      </c>
      <c r="D84" s="247">
        <f t="shared" si="38"/>
        <v>6.6074589128749016E-3</v>
      </c>
      <c r="E84" s="215">
        <f t="shared" si="39"/>
        <v>5.3560930100395579E-3</v>
      </c>
      <c r="F84" s="52">
        <f t="shared" si="34"/>
        <v>-0.12818327524359513</v>
      </c>
      <c r="H84" s="19">
        <v>621.04700000000003</v>
      </c>
      <c r="I84" s="140">
        <v>533.245</v>
      </c>
      <c r="J84" s="214">
        <f t="shared" si="40"/>
        <v>6.2677666003440454E-3</v>
      </c>
      <c r="K84" s="215">
        <f t="shared" si="41"/>
        <v>5.3223435083588483E-3</v>
      </c>
      <c r="L84" s="52">
        <f t="shared" ref="L84:L94" si="60">(I84-H84)/H84</f>
        <v>-0.14137738367627573</v>
      </c>
      <c r="N84" s="40">
        <f t="shared" ref="N84:N90" si="61">(H84/B84)*10</f>
        <v>7.8999542066298645</v>
      </c>
      <c r="O84" s="143">
        <f t="shared" ref="O84:O90" si="62">(I84/C84)*10</f>
        <v>7.7803959904868902</v>
      </c>
      <c r="P84" s="52">
        <f t="shared" ref="P84:P90" si="63">(O84-N84)/N84</f>
        <v>-1.51340391369152E-2</v>
      </c>
    </row>
    <row r="85" spans="1:16" ht="20.100000000000001" customHeight="1" x14ac:dyDescent="0.25">
      <c r="A85" s="38" t="s">
        <v>227</v>
      </c>
      <c r="B85" s="19">
        <v>908.2600000000001</v>
      </c>
      <c r="C85" s="140">
        <v>470.28000000000003</v>
      </c>
      <c r="D85" s="247">
        <f t="shared" si="38"/>
        <v>7.6338700895613497E-3</v>
      </c>
      <c r="E85" s="215">
        <f t="shared" si="39"/>
        <v>3.6751877391210637E-3</v>
      </c>
      <c r="F85" s="52">
        <f t="shared" si="34"/>
        <v>-0.4822187479356132</v>
      </c>
      <c r="H85" s="19">
        <v>777.65300000000002</v>
      </c>
      <c r="I85" s="140">
        <v>412.7299999999999</v>
      </c>
      <c r="J85" s="214">
        <f t="shared" si="40"/>
        <v>7.8482747683465953E-3</v>
      </c>
      <c r="K85" s="215">
        <f t="shared" si="41"/>
        <v>4.1194776063628287E-3</v>
      </c>
      <c r="L85" s="52">
        <f t="shared" si="60"/>
        <v>-0.46926199731756979</v>
      </c>
      <c r="N85" s="40">
        <f t="shared" si="61"/>
        <v>8.562008675929798</v>
      </c>
      <c r="O85" s="143">
        <f t="shared" si="62"/>
        <v>8.7762609509228522</v>
      </c>
      <c r="P85" s="52">
        <f t="shared" si="63"/>
        <v>2.5023599379825123E-2</v>
      </c>
    </row>
    <row r="86" spans="1:16" ht="20.100000000000001" customHeight="1" x14ac:dyDescent="0.25">
      <c r="A86" s="38" t="s">
        <v>165</v>
      </c>
      <c r="B86" s="19">
        <v>363.19</v>
      </c>
      <c r="C86" s="140">
        <v>483.16999999999996</v>
      </c>
      <c r="D86" s="247">
        <f t="shared" si="38"/>
        <v>3.0525898727542626E-3</v>
      </c>
      <c r="E86" s="215">
        <f t="shared" si="39"/>
        <v>3.7759217060285874E-3</v>
      </c>
      <c r="F86" s="52">
        <f t="shared" si="34"/>
        <v>0.33035050524518839</v>
      </c>
      <c r="H86" s="19">
        <v>241.31100000000001</v>
      </c>
      <c r="I86" s="140">
        <v>265.73199999999997</v>
      </c>
      <c r="J86" s="214">
        <f t="shared" si="40"/>
        <v>2.4353728881962586E-3</v>
      </c>
      <c r="K86" s="215">
        <f t="shared" si="41"/>
        <v>2.652283631657518E-3</v>
      </c>
      <c r="L86" s="52">
        <f t="shared" si="60"/>
        <v>0.10120135426897225</v>
      </c>
      <c r="N86" s="40">
        <f t="shared" si="61"/>
        <v>6.644208265646081</v>
      </c>
      <c r="O86" s="143">
        <f t="shared" si="62"/>
        <v>5.4997619885340567</v>
      </c>
      <c r="P86" s="52">
        <f t="shared" si="63"/>
        <v>-0.17224720107426353</v>
      </c>
    </row>
    <row r="87" spans="1:16" ht="20.100000000000001" customHeight="1" x14ac:dyDescent="0.25">
      <c r="A87" s="38" t="s">
        <v>228</v>
      </c>
      <c r="B87" s="19">
        <v>320.64999999999998</v>
      </c>
      <c r="C87" s="140">
        <v>283.74999999999994</v>
      </c>
      <c r="D87" s="247">
        <f t="shared" si="38"/>
        <v>2.6950437586350236E-3</v>
      </c>
      <c r="E87" s="215">
        <f t="shared" si="39"/>
        <v>2.217475803724593E-3</v>
      </c>
      <c r="F87" s="52">
        <f t="shared" si="34"/>
        <v>-0.11507874629658518</v>
      </c>
      <c r="H87" s="19">
        <v>366.59100000000001</v>
      </c>
      <c r="I87" s="140">
        <v>265.61</v>
      </c>
      <c r="J87" s="214">
        <f t="shared" si="40"/>
        <v>3.6997309797595413E-3</v>
      </c>
      <c r="K87" s="215">
        <f t="shared" si="41"/>
        <v>2.6510659439004467E-3</v>
      </c>
      <c r="L87" s="52">
        <f t="shared" si="60"/>
        <v>-0.27545957211169941</v>
      </c>
      <c r="N87" s="40">
        <f t="shared" si="61"/>
        <v>11.432745984718542</v>
      </c>
      <c r="O87" s="143">
        <f t="shared" si="62"/>
        <v>9.3607048458149791</v>
      </c>
      <c r="P87" s="52">
        <f t="shared" si="63"/>
        <v>-0.18123739840569664</v>
      </c>
    </row>
    <row r="88" spans="1:16" ht="20.100000000000001" customHeight="1" x14ac:dyDescent="0.25">
      <c r="A88" s="38" t="s">
        <v>193</v>
      </c>
      <c r="B88" s="19">
        <v>158.46</v>
      </c>
      <c r="C88" s="140">
        <v>170.75</v>
      </c>
      <c r="D88" s="247">
        <f t="shared" si="38"/>
        <v>1.331846667685345E-3</v>
      </c>
      <c r="E88" s="215">
        <f t="shared" si="39"/>
        <v>1.3343929285849314E-3</v>
      </c>
      <c r="F88" s="52">
        <f t="shared" si="34"/>
        <v>7.7559005427237107E-2</v>
      </c>
      <c r="H88" s="19">
        <v>127.92699999999999</v>
      </c>
      <c r="I88" s="140">
        <v>224.81899999999996</v>
      </c>
      <c r="J88" s="214">
        <f t="shared" si="40"/>
        <v>1.2910722986862711E-3</v>
      </c>
      <c r="K88" s="215">
        <f t="shared" si="41"/>
        <v>2.2439290480093157E-3</v>
      </c>
      <c r="L88" s="52">
        <f t="shared" si="60"/>
        <v>0.75740070508962121</v>
      </c>
      <c r="N88" s="40">
        <f t="shared" si="61"/>
        <v>8.0731414868105507</v>
      </c>
      <c r="O88" s="143">
        <f t="shared" si="62"/>
        <v>13.166559297218152</v>
      </c>
      <c r="P88" s="52">
        <f t="shared" si="63"/>
        <v>0.63090902330015441</v>
      </c>
    </row>
    <row r="89" spans="1:16" ht="20.100000000000001" customHeight="1" x14ac:dyDescent="0.25">
      <c r="A89" s="38" t="s">
        <v>213</v>
      </c>
      <c r="B89" s="19">
        <v>314.29999999999995</v>
      </c>
      <c r="C89" s="140">
        <v>252.45999999999998</v>
      </c>
      <c r="D89" s="247">
        <f t="shared" si="38"/>
        <v>2.6416723946327391E-3</v>
      </c>
      <c r="E89" s="215">
        <f t="shared" si="39"/>
        <v>1.9729478111306107E-3</v>
      </c>
      <c r="F89" s="52">
        <f t="shared" si="34"/>
        <v>-0.19675469296850137</v>
      </c>
      <c r="H89" s="19">
        <v>323.52</v>
      </c>
      <c r="I89" s="140">
        <v>218.11799999999999</v>
      </c>
      <c r="J89" s="214">
        <f t="shared" si="40"/>
        <v>3.2650473322362161E-3</v>
      </c>
      <c r="K89" s="215">
        <f t="shared" si="41"/>
        <v>2.1770460507950663E-3</v>
      </c>
      <c r="L89" s="52">
        <f t="shared" si="60"/>
        <v>-0.32579747774480711</v>
      </c>
      <c r="N89" s="40">
        <f t="shared" si="61"/>
        <v>10.29335030225899</v>
      </c>
      <c r="O89" s="143">
        <f t="shared" si="62"/>
        <v>8.6397052998494814</v>
      </c>
      <c r="P89" s="52">
        <f t="shared" si="63"/>
        <v>-0.16065177554936583</v>
      </c>
    </row>
    <row r="90" spans="1:16" ht="20.100000000000001" customHeight="1" x14ac:dyDescent="0.25">
      <c r="A90" s="38" t="s">
        <v>229</v>
      </c>
      <c r="B90" s="19">
        <v>567.9</v>
      </c>
      <c r="C90" s="140">
        <v>451.05999999999995</v>
      </c>
      <c r="D90" s="247">
        <f t="shared" si="38"/>
        <v>4.773164979038921E-3</v>
      </c>
      <c r="E90" s="215">
        <f t="shared" si="39"/>
        <v>3.5249855014203167E-3</v>
      </c>
      <c r="F90" s="52">
        <f t="shared" si="34"/>
        <v>-0.20574044726184193</v>
      </c>
      <c r="H90" s="19">
        <v>240.077</v>
      </c>
      <c r="I90" s="140">
        <v>207.42599999999999</v>
      </c>
      <c r="J90" s="214">
        <f t="shared" si="40"/>
        <v>2.4229190417324247E-3</v>
      </c>
      <c r="K90" s="215">
        <f t="shared" si="41"/>
        <v>2.0703286942490642E-3</v>
      </c>
      <c r="L90" s="52">
        <f t="shared" si="60"/>
        <v>-0.13600219929439308</v>
      </c>
      <c r="N90" s="40">
        <f t="shared" si="61"/>
        <v>4.2274520162000346</v>
      </c>
      <c r="O90" s="143">
        <f t="shared" si="62"/>
        <v>4.5986343280273143</v>
      </c>
      <c r="P90" s="52">
        <f t="shared" si="63"/>
        <v>8.7802844456866827E-2</v>
      </c>
    </row>
    <row r="91" spans="1:16" ht="20.100000000000001" customHeight="1" x14ac:dyDescent="0.25">
      <c r="A91" s="38" t="s">
        <v>199</v>
      </c>
      <c r="B91" s="19">
        <v>275.44</v>
      </c>
      <c r="C91" s="140">
        <v>245.26999999999998</v>
      </c>
      <c r="D91" s="247">
        <f t="shared" si="38"/>
        <v>2.3150564568171867E-3</v>
      </c>
      <c r="E91" s="215">
        <f t="shared" si="39"/>
        <v>1.916758732615087E-3</v>
      </c>
      <c r="F91" s="52">
        <f t="shared" si="34"/>
        <v>-0.10953383677025856</v>
      </c>
      <c r="H91" s="19">
        <v>234.49299999999997</v>
      </c>
      <c r="I91" s="140">
        <v>198.56200000000001</v>
      </c>
      <c r="J91" s="214">
        <f t="shared" si="40"/>
        <v>2.3665638726448656E-3</v>
      </c>
      <c r="K91" s="215">
        <f t="shared" si="41"/>
        <v>1.9818566919647621E-3</v>
      </c>
      <c r="L91" s="52">
        <f t="shared" si="60"/>
        <v>-0.15322845458073359</v>
      </c>
      <c r="N91" s="40">
        <f t="shared" ref="N91:N94" si="64">(H91/B91)*10</f>
        <v>8.513396747022945</v>
      </c>
      <c r="O91" s="143">
        <f t="shared" ref="O91:O94" si="65">(I91/C91)*10</f>
        <v>8.0956496921759697</v>
      </c>
      <c r="P91" s="52">
        <f t="shared" ref="P91:P94" si="66">(O91-N91)/N91</f>
        <v>-4.9069374687965468E-2</v>
      </c>
    </row>
    <row r="92" spans="1:16" ht="20.100000000000001" customHeight="1" x14ac:dyDescent="0.25">
      <c r="A92" s="38" t="s">
        <v>230</v>
      </c>
      <c r="B92" s="19">
        <v>476.23</v>
      </c>
      <c r="C92" s="140">
        <v>365.52000000000004</v>
      </c>
      <c r="D92" s="247">
        <f t="shared" si="38"/>
        <v>4.0026842013870497E-3</v>
      </c>
      <c r="E92" s="215">
        <f t="shared" si="39"/>
        <v>2.8564995798322939E-3</v>
      </c>
      <c r="F92" s="52">
        <f t="shared" si="34"/>
        <v>-0.23247170484849752</v>
      </c>
      <c r="H92" s="19">
        <v>251.00399999999996</v>
      </c>
      <c r="I92" s="140">
        <v>190.36300000000003</v>
      </c>
      <c r="J92" s="214">
        <f t="shared" si="40"/>
        <v>2.5331971457116069E-3</v>
      </c>
      <c r="K92" s="215">
        <f t="shared" si="41"/>
        <v>1.9000220860612206E-3</v>
      </c>
      <c r="L92" s="52">
        <f t="shared" si="60"/>
        <v>-0.24159375946200037</v>
      </c>
      <c r="N92" s="40">
        <f t="shared" si="64"/>
        <v>5.270646536337483</v>
      </c>
      <c r="O92" s="143">
        <f t="shared" si="65"/>
        <v>5.2080050339242723</v>
      </c>
      <c r="P92" s="52">
        <f t="shared" si="66"/>
        <v>-1.1884975018024957E-2</v>
      </c>
    </row>
    <row r="93" spans="1:16" ht="20.100000000000001" customHeight="1" x14ac:dyDescent="0.25">
      <c r="A93" s="38" t="s">
        <v>208</v>
      </c>
      <c r="B93" s="19">
        <v>240.85</v>
      </c>
      <c r="C93" s="140">
        <v>169.07999999999998</v>
      </c>
      <c r="D93" s="247">
        <f t="shared" si="38"/>
        <v>2.0243296094409652E-3</v>
      </c>
      <c r="E93" s="215">
        <f t="shared" si="39"/>
        <v>1.3213420577753451E-3</v>
      </c>
      <c r="F93" s="52">
        <f t="shared" si="34"/>
        <v>-0.29798629852605363</v>
      </c>
      <c r="H93" s="19">
        <v>217.65899999999999</v>
      </c>
      <c r="I93" s="140">
        <v>184.24200000000002</v>
      </c>
      <c r="J93" s="214">
        <f t="shared" si="40"/>
        <v>2.1966708002200872E-3</v>
      </c>
      <c r="K93" s="215">
        <f t="shared" si="41"/>
        <v>1.8389280962166565E-3</v>
      </c>
      <c r="L93" s="52">
        <f t="shared" si="60"/>
        <v>-0.15352914421181746</v>
      </c>
      <c r="N93" s="40">
        <f t="shared" si="64"/>
        <v>9.0371185385094464</v>
      </c>
      <c r="O93" s="143">
        <f t="shared" si="65"/>
        <v>10.896735273243436</v>
      </c>
      <c r="P93" s="52">
        <f t="shared" si="66"/>
        <v>0.20577540582318279</v>
      </c>
    </row>
    <row r="94" spans="1:16" ht="20.100000000000001" customHeight="1" x14ac:dyDescent="0.25">
      <c r="A94" s="38" t="s">
        <v>194</v>
      </c>
      <c r="B94" s="19">
        <v>119.42</v>
      </c>
      <c r="C94" s="140">
        <v>255.92</v>
      </c>
      <c r="D94" s="247">
        <f t="shared" si="38"/>
        <v>1.0037178408114596E-3</v>
      </c>
      <c r="E94" s="215">
        <f t="shared" si="39"/>
        <v>1.9999873398738252E-3</v>
      </c>
      <c r="F94" s="52">
        <f t="shared" si="34"/>
        <v>1.1430246189917936</v>
      </c>
      <c r="H94" s="19">
        <v>67.466999999999999</v>
      </c>
      <c r="I94" s="140">
        <v>172.40400000000002</v>
      </c>
      <c r="J94" s="214">
        <f t="shared" si="40"/>
        <v>6.8089437550686446E-4</v>
      </c>
      <c r="K94" s="215">
        <f t="shared" ref="K94" si="67">I94/$I$96</f>
        <v>1.7207724595919305E-3</v>
      </c>
      <c r="L94" s="52">
        <f t="shared" si="60"/>
        <v>1.555382631508738</v>
      </c>
      <c r="N94" s="40">
        <f t="shared" si="64"/>
        <v>5.6495561882431753</v>
      </c>
      <c r="O94" s="143">
        <f t="shared" si="65"/>
        <v>6.7366364488902795</v>
      </c>
      <c r="P94" s="52">
        <f t="shared" si="66"/>
        <v>0.19241870058914312</v>
      </c>
    </row>
    <row r="95" spans="1:16" ht="20.100000000000001" customHeight="1" thickBot="1" x14ac:dyDescent="0.3">
      <c r="A95" s="8" t="s">
        <v>17</v>
      </c>
      <c r="B95" s="19">
        <f>B96-SUM(B68:B94)</f>
        <v>3239.3500000000495</v>
      </c>
      <c r="C95" s="142">
        <f>C96-SUM(C68:C94)</f>
        <v>2573.0400000000227</v>
      </c>
      <c r="D95" s="247">
        <f t="shared" si="38"/>
        <v>2.7226539839496328E-2</v>
      </c>
      <c r="E95" s="215">
        <f t="shared" si="39"/>
        <v>2.0108031513711287E-2</v>
      </c>
      <c r="F95" s="52">
        <f>(C95-B95)/B95</f>
        <v>-0.2056925000385931</v>
      </c>
      <c r="H95" s="19">
        <f>H96-SUM(H68:H94)</f>
        <v>2331.8480000000127</v>
      </c>
      <c r="I95" s="142">
        <f>I96-SUM(I68:I94)</f>
        <v>2005.2419999999547</v>
      </c>
      <c r="J95" s="214">
        <f t="shared" si="40"/>
        <v>2.3533611806319233E-2</v>
      </c>
      <c r="K95" s="215">
        <f t="shared" si="41"/>
        <v>2.0014415027591954E-2</v>
      </c>
      <c r="L95" s="52">
        <f>(I95-H95)/H95</f>
        <v>-0.14006316020600665</v>
      </c>
      <c r="N95" s="40">
        <f t="shared" si="36"/>
        <v>7.1985058730917526</v>
      </c>
      <c r="O95" s="143">
        <f t="shared" si="37"/>
        <v>7.7932795448183354</v>
      </c>
      <c r="P95" s="52">
        <f>(O95-N95)/N95</f>
        <v>8.2624600467420053E-2</v>
      </c>
    </row>
    <row r="96" spans="1:16" ht="26.25" customHeight="1" thickBot="1" x14ac:dyDescent="0.3">
      <c r="A96" s="12" t="s">
        <v>18</v>
      </c>
      <c r="B96" s="17">
        <v>118977.66000000003</v>
      </c>
      <c r="C96" s="145">
        <v>127960.81000000001</v>
      </c>
      <c r="D96" s="243">
        <f>SUM(D68:D95)</f>
        <v>1.0000000000000004</v>
      </c>
      <c r="E96" s="244">
        <f>SUM(E68:E95)</f>
        <v>1</v>
      </c>
      <c r="F96" s="57">
        <f>(C96-B96)/B96</f>
        <v>7.5502829690884635E-2</v>
      </c>
      <c r="G96" s="1"/>
      <c r="H96" s="17">
        <v>99085.853000000032</v>
      </c>
      <c r="I96" s="145">
        <v>100189.88799999999</v>
      </c>
      <c r="J96" s="255">
        <f t="shared" si="40"/>
        <v>1</v>
      </c>
      <c r="K96" s="244">
        <f t="shared" si="41"/>
        <v>1</v>
      </c>
      <c r="L96" s="57">
        <f>(I96-H96)/H96</f>
        <v>1.1142206143191394E-2</v>
      </c>
      <c r="M96" s="1"/>
      <c r="N96" s="37">
        <f t="shared" si="36"/>
        <v>8.3281057132910501</v>
      </c>
      <c r="O96" s="150">
        <f t="shared" si="37"/>
        <v>7.8297322438018311</v>
      </c>
      <c r="P96" s="57">
        <f>(O96-N96)/N96</f>
        <v>-5.9842356310853648E-2</v>
      </c>
    </row>
  </sheetData>
  <mergeCells count="33">
    <mergeCell ref="N66:O66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A36:A38"/>
    <mergeCell ref="B36:C36"/>
    <mergeCell ref="D36:E36"/>
    <mergeCell ref="H36:I36"/>
    <mergeCell ref="N65:O65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L57 F57 F54:F55 D39:E44 D68:F76 J68:K85 F32:P32 D7:E12 J7:K13 J39:K42 F28:G31 J28:P31 F33:G33 J33:P33 D90:E90 D89:E89 D82:E83 D81:E81 D85:E88 D84:E84 D80:F80 D79:E79 D78:F78 D77:E77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EBBA2CF-A6C0-4D13-A2AD-6DF30C718B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4" id="{DBA05C0D-4BA9-4699-BC3D-871947F9DF6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322" id="{56912308-91EB-4958-8F67-E6C28FB1DF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317" id="{346FFA6F-B3E0-424E-8682-3E3E6E1A03E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1" id="{5B3B48C3-9834-4B17-9920-5F237F546F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lha20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4" t="s">
        <v>142</v>
      </c>
    </row>
    <row r="2" spans="1:18" ht="15.75" thickBot="1" x14ac:dyDescent="0.3"/>
    <row r="3" spans="1:18" x14ac:dyDescent="0.25">
      <c r="A3" s="332" t="s">
        <v>16</v>
      </c>
      <c r="B3" s="315"/>
      <c r="C3" s="315"/>
      <c r="D3" s="351" t="s">
        <v>1</v>
      </c>
      <c r="E3" s="344"/>
      <c r="F3" s="351" t="s">
        <v>104</v>
      </c>
      <c r="G3" s="344"/>
      <c r="H3" s="130" t="s">
        <v>0</v>
      </c>
      <c r="J3" s="345" t="s">
        <v>19</v>
      </c>
      <c r="K3" s="344"/>
      <c r="L3" s="354" t="s">
        <v>104</v>
      </c>
      <c r="M3" s="355"/>
      <c r="N3" s="130" t="s">
        <v>0</v>
      </c>
      <c r="P3" s="343" t="s">
        <v>22</v>
      </c>
      <c r="Q3" s="344"/>
      <c r="R3" s="130" t="s">
        <v>0</v>
      </c>
    </row>
    <row r="4" spans="1:18" x14ac:dyDescent="0.25">
      <c r="A4" s="350"/>
      <c r="B4" s="316"/>
      <c r="C4" s="316"/>
      <c r="D4" s="352" t="s">
        <v>154</v>
      </c>
      <c r="E4" s="346"/>
      <c r="F4" s="352" t="str">
        <f>D4</f>
        <v>jan-out</v>
      </c>
      <c r="G4" s="346"/>
      <c r="H4" s="131" t="s">
        <v>151</v>
      </c>
      <c r="J4" s="341" t="str">
        <f>D4</f>
        <v>jan-out</v>
      </c>
      <c r="K4" s="346"/>
      <c r="L4" s="347" t="str">
        <f>D4</f>
        <v>jan-out</v>
      </c>
      <c r="M4" s="348"/>
      <c r="N4" s="131" t="str">
        <f>H4</f>
        <v>2023/2022</v>
      </c>
      <c r="P4" s="341" t="str">
        <f>D4</f>
        <v>jan-out</v>
      </c>
      <c r="Q4" s="342"/>
      <c r="R4" s="131" t="str">
        <f>N4</f>
        <v>2023/2022</v>
      </c>
    </row>
    <row r="5" spans="1:18" ht="19.5" customHeight="1" thickBot="1" x14ac:dyDescent="0.3">
      <c r="A5" s="333"/>
      <c r="B5" s="356"/>
      <c r="C5" s="356"/>
      <c r="D5" s="99">
        <v>2022</v>
      </c>
      <c r="E5" s="160">
        <v>2023</v>
      </c>
      <c r="F5" s="99">
        <f>D5</f>
        <v>2022</v>
      </c>
      <c r="G5" s="134">
        <f>E5</f>
        <v>2023</v>
      </c>
      <c r="H5" s="166" t="s">
        <v>1</v>
      </c>
      <c r="J5" s="25">
        <f>D5</f>
        <v>2022</v>
      </c>
      <c r="K5" s="134">
        <f>E5</f>
        <v>2023</v>
      </c>
      <c r="L5" s="159">
        <f>F5</f>
        <v>2022</v>
      </c>
      <c r="M5" s="144">
        <f>G5</f>
        <v>2023</v>
      </c>
      <c r="N5" s="259">
        <v>1000</v>
      </c>
      <c r="P5" s="25">
        <f>D5</f>
        <v>2022</v>
      </c>
      <c r="Q5" s="134">
        <f>E5</f>
        <v>2023</v>
      </c>
      <c r="R5" s="166"/>
    </row>
    <row r="6" spans="1:18" ht="24" customHeight="1" x14ac:dyDescent="0.25">
      <c r="A6" s="161" t="s">
        <v>20</v>
      </c>
      <c r="B6" s="1"/>
      <c r="C6" s="1"/>
      <c r="D6" s="115">
        <v>11268.920000000009</v>
      </c>
      <c r="E6" s="147">
        <v>8044.6200000000044</v>
      </c>
      <c r="F6" s="247">
        <f>D6/D8</f>
        <v>0.59184664923344088</v>
      </c>
      <c r="G6" s="246">
        <f>E6/E8</f>
        <v>0.50219521802669476</v>
      </c>
      <c r="H6" s="165">
        <f>(E6-D6)/D6</f>
        <v>-0.28612324872303663</v>
      </c>
      <c r="I6" s="1"/>
      <c r="J6" s="19">
        <v>5733.9089999999997</v>
      </c>
      <c r="K6" s="147">
        <v>4487.9119999999984</v>
      </c>
      <c r="L6" s="247">
        <f>J6/J8</f>
        <v>0.41996094169422876</v>
      </c>
      <c r="M6" s="246">
        <f>K6/K8</f>
        <v>0.35003165789568491</v>
      </c>
      <c r="N6" s="165">
        <f>(K6-J6)/J6</f>
        <v>-0.21730323937823243</v>
      </c>
      <c r="P6" s="27">
        <f t="shared" ref="P6:Q8" si="0">(J6/D6)*10</f>
        <v>5.0882506930566507</v>
      </c>
      <c r="Q6" s="152">
        <f t="shared" si="0"/>
        <v>5.5787743858628449</v>
      </c>
      <c r="R6" s="165">
        <f>(Q6-P6)/P6</f>
        <v>9.6403208567446441E-2</v>
      </c>
    </row>
    <row r="7" spans="1:18" ht="24" customHeight="1" thickBot="1" x14ac:dyDescent="0.3">
      <c r="A7" s="161" t="s">
        <v>21</v>
      </c>
      <c r="B7" s="1"/>
      <c r="C7" s="1"/>
      <c r="D7" s="117">
        <v>7771.3499999999958</v>
      </c>
      <c r="E7" s="140">
        <v>7974.2900000000018</v>
      </c>
      <c r="F7" s="247">
        <f>D7/D8</f>
        <v>0.40815335076655918</v>
      </c>
      <c r="G7" s="215">
        <f>E7/E8</f>
        <v>0.49780478197330519</v>
      </c>
      <c r="H7" s="55">
        <f t="shared" ref="H7:H8" si="1">(E7-D7)/D7</f>
        <v>2.6113866960052766E-2</v>
      </c>
      <c r="J7" s="19">
        <v>7919.5249999999978</v>
      </c>
      <c r="K7" s="140">
        <v>8333.5340000000033</v>
      </c>
      <c r="L7" s="247">
        <f>J7/J8</f>
        <v>0.58003905830577118</v>
      </c>
      <c r="M7" s="215">
        <f>K7/K8</f>
        <v>0.64996834210431509</v>
      </c>
      <c r="N7" s="102">
        <f t="shared" ref="N7:N8" si="2">(K7-J7)/J7</f>
        <v>5.2276998936174275E-2</v>
      </c>
      <c r="P7" s="27">
        <f t="shared" si="0"/>
        <v>10.19066828800659</v>
      </c>
      <c r="Q7" s="152">
        <f t="shared" si="0"/>
        <v>10.450502803384378</v>
      </c>
      <c r="R7" s="102">
        <f t="shared" ref="R7:R8" si="3">(Q7-P7)/P7</f>
        <v>2.5497298904683972E-2</v>
      </c>
    </row>
    <row r="8" spans="1:18" ht="26.25" customHeight="1" thickBot="1" x14ac:dyDescent="0.3">
      <c r="A8" s="12" t="s">
        <v>12</v>
      </c>
      <c r="B8" s="162"/>
      <c r="C8" s="162"/>
      <c r="D8" s="163">
        <v>19040.270000000004</v>
      </c>
      <c r="E8" s="145">
        <v>16018.910000000007</v>
      </c>
      <c r="F8" s="243">
        <f>SUM(F6:F7)</f>
        <v>1</v>
      </c>
      <c r="G8" s="244">
        <f>SUM(G6:G7)</f>
        <v>1</v>
      </c>
      <c r="H8" s="164">
        <f t="shared" si="1"/>
        <v>-0.15868262372329783</v>
      </c>
      <c r="I8" s="1"/>
      <c r="J8" s="17">
        <v>13653.433999999997</v>
      </c>
      <c r="K8" s="145">
        <v>12821.446000000002</v>
      </c>
      <c r="L8" s="243">
        <f>SUM(L6:L7)</f>
        <v>1</v>
      </c>
      <c r="M8" s="244">
        <f>SUM(M6:M7)</f>
        <v>1</v>
      </c>
      <c r="N8" s="164">
        <f t="shared" si="2"/>
        <v>-6.0936171808498571E-2</v>
      </c>
      <c r="O8" s="1"/>
      <c r="P8" s="29">
        <f t="shared" si="0"/>
        <v>7.1708195314457166</v>
      </c>
      <c r="Q8" s="146">
        <f t="shared" si="0"/>
        <v>8.0039440885803064</v>
      </c>
      <c r="R8" s="164">
        <f t="shared" si="3"/>
        <v>0.11618261392315679</v>
      </c>
    </row>
  </sheetData>
  <mergeCells count="11">
    <mergeCell ref="A3:C5"/>
    <mergeCell ref="D3:E3"/>
    <mergeCell ref="F3:G3"/>
    <mergeCell ref="J3:K3"/>
    <mergeCell ref="P3:Q3"/>
    <mergeCell ref="D4:E4"/>
    <mergeCell ref="F4:G4"/>
    <mergeCell ref="J4:K4"/>
    <mergeCell ref="L4:M4"/>
    <mergeCell ref="P4:Q4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5" id="{5F6D28D0-E358-4C38-B81A-67CCFBD8B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6" id="{1FD5A1D8-2B51-44DA-ADDB-18820410B1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  <x14:conditionalFormatting xmlns:xm="http://schemas.microsoft.com/office/excel/2006/main">
          <x14:cfRule type="iconSet" priority="1" id="{890BCA1D-CA98-4C12-8A25-5588C0E3A5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lha21">
    <pageSetUpPr fitToPage="1"/>
  </sheetPr>
  <dimension ref="A1:P96"/>
  <sheetViews>
    <sheetView showGridLines="0" workbookViewId="0">
      <selection activeCell="J11" sqref="J11"/>
    </sheetView>
  </sheetViews>
  <sheetFormatPr defaultRowHeight="15" x14ac:dyDescent="0.25"/>
  <cols>
    <col min="1" max="1" width="29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143</v>
      </c>
    </row>
    <row r="3" spans="1:16" ht="8.25" customHeight="1" thickBot="1" x14ac:dyDescent="0.3"/>
    <row r="4" spans="1:16" x14ac:dyDescent="0.25">
      <c r="A4" s="357" t="s">
        <v>3</v>
      </c>
      <c r="B4" s="351" t="s">
        <v>1</v>
      </c>
      <c r="C4" s="344"/>
      <c r="D4" s="351" t="s">
        <v>104</v>
      </c>
      <c r="E4" s="344"/>
      <c r="F4" s="130" t="s">
        <v>0</v>
      </c>
      <c r="H4" s="360" t="s">
        <v>19</v>
      </c>
      <c r="I4" s="361"/>
      <c r="J4" s="351" t="s">
        <v>104</v>
      </c>
      <c r="K4" s="349"/>
      <c r="L4" s="130" t="s">
        <v>0</v>
      </c>
      <c r="N4" s="343" t="s">
        <v>22</v>
      </c>
      <c r="O4" s="344"/>
      <c r="P4" s="130" t="s">
        <v>0</v>
      </c>
    </row>
    <row r="5" spans="1:16" x14ac:dyDescent="0.25">
      <c r="A5" s="358"/>
      <c r="B5" s="352" t="s">
        <v>154</v>
      </c>
      <c r="C5" s="346"/>
      <c r="D5" s="352" t="str">
        <f>B5</f>
        <v>jan-out</v>
      </c>
      <c r="E5" s="346"/>
      <c r="F5" s="131" t="s">
        <v>151</v>
      </c>
      <c r="H5" s="341" t="str">
        <f>B5</f>
        <v>jan-out</v>
      </c>
      <c r="I5" s="346"/>
      <c r="J5" s="352" t="str">
        <f>B5</f>
        <v>jan-out</v>
      </c>
      <c r="K5" s="342"/>
      <c r="L5" s="131" t="str">
        <f>F5</f>
        <v>2023/2022</v>
      </c>
      <c r="N5" s="341" t="str">
        <f>B5</f>
        <v>jan-out</v>
      </c>
      <c r="O5" s="342"/>
      <c r="P5" s="131" t="str">
        <f>L5</f>
        <v>2023/2022</v>
      </c>
    </row>
    <row r="6" spans="1:16" ht="19.5" customHeight="1" thickBot="1" x14ac:dyDescent="0.3">
      <c r="A6" s="359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159</v>
      </c>
      <c r="B7" s="39">
        <v>1886.1000000000001</v>
      </c>
      <c r="C7" s="147">
        <v>1886.2099999999998</v>
      </c>
      <c r="D7" s="247">
        <f>B7/$B$33</f>
        <v>9.9058469233892138E-2</v>
      </c>
      <c r="E7" s="246">
        <f t="shared" ref="E7:E32" si="0">C7/$C$33</f>
        <v>0.11774896044737129</v>
      </c>
      <c r="F7" s="52">
        <f>(C7-B7)/B7</f>
        <v>5.8321403955077978E-5</v>
      </c>
      <c r="H7" s="39">
        <v>3282.1919999999996</v>
      </c>
      <c r="I7" s="147">
        <v>3032.25</v>
      </c>
      <c r="J7" s="247">
        <f>H7/$H$33</f>
        <v>0.24039314944504067</v>
      </c>
      <c r="K7" s="246">
        <f>I7/$I$33</f>
        <v>0.23649828576277596</v>
      </c>
      <c r="L7" s="52">
        <f>(I7-H7)/H7</f>
        <v>-7.615093815352654E-2</v>
      </c>
      <c r="N7" s="27">
        <f t="shared" ref="N7:N33" si="1">(H7/B7)*10</f>
        <v>17.402004135517732</v>
      </c>
      <c r="O7" s="151">
        <f t="shared" ref="O7:O14" si="2">(I7/C7)*10</f>
        <v>16.075887626510305</v>
      </c>
      <c r="P7" s="61">
        <f>(O7-N7)/N7</f>
        <v>-7.6204815185671917E-2</v>
      </c>
    </row>
    <row r="8" spans="1:16" ht="20.100000000000001" customHeight="1" x14ac:dyDescent="0.25">
      <c r="A8" s="8" t="s">
        <v>160</v>
      </c>
      <c r="B8" s="19">
        <v>1120.6400000000001</v>
      </c>
      <c r="C8" s="140">
        <v>1717.8999999999999</v>
      </c>
      <c r="D8" s="247">
        <f t="shared" ref="D8:D32" si="3">B8/$B$33</f>
        <v>5.8856308235124798E-2</v>
      </c>
      <c r="E8" s="215">
        <f t="shared" si="0"/>
        <v>0.10724200335728214</v>
      </c>
      <c r="F8" s="52">
        <f t="shared" ref="F8:F31" si="4">(C8-B8)/B8</f>
        <v>0.53296330668189584</v>
      </c>
      <c r="H8" s="19">
        <v>1010.9470000000001</v>
      </c>
      <c r="I8" s="140">
        <v>1717.8470000000002</v>
      </c>
      <c r="J8" s="247">
        <f t="shared" ref="J8:J32" si="5">H8/$H$33</f>
        <v>7.4043423800928029E-2</v>
      </c>
      <c r="K8" s="215">
        <f t="shared" ref="K8:K32" si="6">I8/$I$33</f>
        <v>0.1339823136953508</v>
      </c>
      <c r="L8" s="52">
        <f t="shared" ref="L8:L33" si="7">(I8-H8)/H8</f>
        <v>0.69924536103277424</v>
      </c>
      <c r="N8" s="27">
        <f t="shared" si="1"/>
        <v>9.0211575528269563</v>
      </c>
      <c r="O8" s="152">
        <f t="shared" si="2"/>
        <v>9.9996914837883484</v>
      </c>
      <c r="P8" s="52">
        <f t="shared" ref="P8:P70" si="8">(O8-N8)/N8</f>
        <v>0.10847099446287238</v>
      </c>
    </row>
    <row r="9" spans="1:16" ht="20.100000000000001" customHeight="1" x14ac:dyDescent="0.25">
      <c r="A9" s="8" t="s">
        <v>158</v>
      </c>
      <c r="B9" s="19">
        <v>5303.28</v>
      </c>
      <c r="C9" s="140">
        <v>3316.8099999999995</v>
      </c>
      <c r="D9" s="247">
        <f t="shared" si="3"/>
        <v>0.27852966370749982</v>
      </c>
      <c r="E9" s="215">
        <f t="shared" si="0"/>
        <v>0.2070559107954287</v>
      </c>
      <c r="F9" s="52">
        <f t="shared" si="4"/>
        <v>-0.37457384863706994</v>
      </c>
      <c r="H9" s="19">
        <v>2120.5419999999999</v>
      </c>
      <c r="I9" s="140">
        <v>1322.8670000000002</v>
      </c>
      <c r="J9" s="247">
        <f t="shared" si="5"/>
        <v>0.1553119896430451</v>
      </c>
      <c r="K9" s="215">
        <f t="shared" si="6"/>
        <v>0.10317611601686741</v>
      </c>
      <c r="L9" s="52">
        <f t="shared" si="7"/>
        <v>-0.37616562180800933</v>
      </c>
      <c r="N9" s="27">
        <f t="shared" si="1"/>
        <v>3.9985480683652379</v>
      </c>
      <c r="O9" s="152">
        <f t="shared" si="2"/>
        <v>3.9883713568157368</v>
      </c>
      <c r="P9" s="52">
        <f t="shared" si="8"/>
        <v>-2.5451017157989793E-3</v>
      </c>
    </row>
    <row r="10" spans="1:16" ht="20.100000000000001" customHeight="1" x14ac:dyDescent="0.25">
      <c r="A10" s="8" t="s">
        <v>178</v>
      </c>
      <c r="B10" s="19">
        <v>1878.8899999999999</v>
      </c>
      <c r="C10" s="140">
        <v>1441.29</v>
      </c>
      <c r="D10" s="247">
        <f t="shared" si="3"/>
        <v>9.8679798133114657E-2</v>
      </c>
      <c r="E10" s="215">
        <f t="shared" si="0"/>
        <v>8.9974286639977405E-2</v>
      </c>
      <c r="F10" s="52">
        <f t="shared" si="4"/>
        <v>-0.23290346960173292</v>
      </c>
      <c r="H10" s="19">
        <v>1081.296</v>
      </c>
      <c r="I10" s="140">
        <v>999.48299999999995</v>
      </c>
      <c r="J10" s="247">
        <f t="shared" si="5"/>
        <v>7.9195900459913593E-2</v>
      </c>
      <c r="K10" s="215">
        <f t="shared" si="6"/>
        <v>7.7953999884256442E-2</v>
      </c>
      <c r="L10" s="52">
        <f t="shared" si="7"/>
        <v>-7.5661983397700625E-2</v>
      </c>
      <c r="N10" s="27">
        <f t="shared" si="1"/>
        <v>5.7549723506964225</v>
      </c>
      <c r="O10" s="152">
        <f t="shared" si="2"/>
        <v>6.9346418833128656</v>
      </c>
      <c r="P10" s="52">
        <f t="shared" si="8"/>
        <v>0.20498265860020831</v>
      </c>
    </row>
    <row r="11" spans="1:16" ht="20.100000000000001" customHeight="1" x14ac:dyDescent="0.25">
      <c r="A11" s="8" t="s">
        <v>163</v>
      </c>
      <c r="B11" s="19">
        <v>2499.04</v>
      </c>
      <c r="C11" s="140">
        <v>1646.48</v>
      </c>
      <c r="D11" s="247">
        <f t="shared" si="3"/>
        <v>0.13125023962370275</v>
      </c>
      <c r="E11" s="215">
        <f t="shared" si="0"/>
        <v>0.10278352272408052</v>
      </c>
      <c r="F11" s="52">
        <f t="shared" si="4"/>
        <v>-0.3411550035213522</v>
      </c>
      <c r="H11" s="19">
        <v>1117.067</v>
      </c>
      <c r="I11" s="140">
        <v>793.20400000000006</v>
      </c>
      <c r="J11" s="247">
        <f t="shared" si="5"/>
        <v>8.1815827432131713E-2</v>
      </c>
      <c r="K11" s="215">
        <f t="shared" si="6"/>
        <v>6.1865408940614056E-2</v>
      </c>
      <c r="L11" s="52">
        <f t="shared" si="7"/>
        <v>-0.28992262773853311</v>
      </c>
      <c r="N11" s="27">
        <f t="shared" si="1"/>
        <v>4.4699844740380303</v>
      </c>
      <c r="O11" s="152">
        <f t="shared" si="2"/>
        <v>4.8175744618823195</v>
      </c>
      <c r="P11" s="52">
        <f t="shared" si="8"/>
        <v>7.7760893771133918E-2</v>
      </c>
    </row>
    <row r="12" spans="1:16" ht="20.100000000000001" customHeight="1" x14ac:dyDescent="0.25">
      <c r="A12" s="8" t="s">
        <v>166</v>
      </c>
      <c r="B12" s="19">
        <v>904.62</v>
      </c>
      <c r="C12" s="140">
        <v>734.52999999999986</v>
      </c>
      <c r="D12" s="247">
        <f t="shared" si="3"/>
        <v>4.7510880885617675E-2</v>
      </c>
      <c r="E12" s="215">
        <f t="shared" si="0"/>
        <v>4.5853931384844546E-2</v>
      </c>
      <c r="F12" s="52">
        <f t="shared" si="4"/>
        <v>-0.18802370055935105</v>
      </c>
      <c r="H12" s="19">
        <v>661.3549999999999</v>
      </c>
      <c r="I12" s="140">
        <v>635.77700000000016</v>
      </c>
      <c r="J12" s="247">
        <f t="shared" si="5"/>
        <v>4.8438729773037308E-2</v>
      </c>
      <c r="K12" s="215">
        <f t="shared" si="6"/>
        <v>4.9586996661687019E-2</v>
      </c>
      <c r="L12" s="52">
        <f t="shared" si="7"/>
        <v>-3.8675144211504787E-2</v>
      </c>
      <c r="N12" s="27">
        <f t="shared" si="1"/>
        <v>7.3108598085383907</v>
      </c>
      <c r="O12" s="152">
        <f t="shared" si="2"/>
        <v>8.6555620600928513</v>
      </c>
      <c r="P12" s="52">
        <f t="shared" si="8"/>
        <v>0.1839321621218856</v>
      </c>
    </row>
    <row r="13" spans="1:16" ht="20.100000000000001" customHeight="1" x14ac:dyDescent="0.25">
      <c r="A13" s="8" t="s">
        <v>173</v>
      </c>
      <c r="B13" s="19">
        <v>191.31</v>
      </c>
      <c r="C13" s="140">
        <v>208.78</v>
      </c>
      <c r="D13" s="247">
        <f t="shared" si="3"/>
        <v>1.0047651635192145E-2</v>
      </c>
      <c r="E13" s="215">
        <f t="shared" si="0"/>
        <v>1.3033346213943401E-2</v>
      </c>
      <c r="F13" s="52">
        <f t="shared" si="4"/>
        <v>9.131775652083006E-2</v>
      </c>
      <c r="H13" s="19">
        <v>435.70599999999996</v>
      </c>
      <c r="I13" s="140">
        <v>497.33999999999992</v>
      </c>
      <c r="J13" s="247">
        <f t="shared" si="5"/>
        <v>3.1911825259491489E-2</v>
      </c>
      <c r="K13" s="215">
        <f t="shared" si="6"/>
        <v>3.8789696575565663E-2</v>
      </c>
      <c r="L13" s="52">
        <f t="shared" si="7"/>
        <v>0.14145777198386059</v>
      </c>
      <c r="N13" s="27">
        <f t="shared" si="1"/>
        <v>22.774868015263184</v>
      </c>
      <c r="O13" s="152">
        <f t="shared" si="2"/>
        <v>23.821247245904775</v>
      </c>
      <c r="P13" s="52">
        <f t="shared" si="8"/>
        <v>4.5944469576742759E-2</v>
      </c>
    </row>
    <row r="14" spans="1:16" ht="20.100000000000001" customHeight="1" x14ac:dyDescent="0.25">
      <c r="A14" s="8" t="s">
        <v>169</v>
      </c>
      <c r="B14" s="19">
        <v>786.24</v>
      </c>
      <c r="C14" s="140">
        <v>514.25</v>
      </c>
      <c r="D14" s="247">
        <f t="shared" si="3"/>
        <v>4.1293532077013598E-2</v>
      </c>
      <c r="E14" s="215">
        <f t="shared" si="0"/>
        <v>3.2102683640772074E-2</v>
      </c>
      <c r="F14" s="52">
        <f t="shared" si="4"/>
        <v>-0.34593762718762722</v>
      </c>
      <c r="H14" s="19">
        <v>508.35399999999993</v>
      </c>
      <c r="I14" s="140">
        <v>313.84000000000003</v>
      </c>
      <c r="J14" s="247">
        <f t="shared" si="5"/>
        <v>3.723268446604714E-2</v>
      </c>
      <c r="K14" s="215">
        <f t="shared" si="6"/>
        <v>2.4477738314383581E-2</v>
      </c>
      <c r="L14" s="52">
        <f t="shared" si="7"/>
        <v>-0.38263493549770422</v>
      </c>
      <c r="N14" s="27">
        <f t="shared" si="1"/>
        <v>6.4656339031339014</v>
      </c>
      <c r="O14" s="152">
        <f t="shared" si="2"/>
        <v>6.1028682547399127</v>
      </c>
      <c r="P14" s="52">
        <f t="shared" si="8"/>
        <v>-5.6106741245921105E-2</v>
      </c>
    </row>
    <row r="15" spans="1:16" ht="20.100000000000001" customHeight="1" x14ac:dyDescent="0.25">
      <c r="A15" s="8" t="s">
        <v>192</v>
      </c>
      <c r="B15" s="19">
        <v>13.05</v>
      </c>
      <c r="C15" s="140">
        <v>550.16</v>
      </c>
      <c r="D15" s="247">
        <f t="shared" si="3"/>
        <v>6.8538944038083467E-4</v>
      </c>
      <c r="E15" s="215">
        <f t="shared" si="0"/>
        <v>3.4344409201375138E-2</v>
      </c>
      <c r="F15" s="52">
        <f t="shared" si="4"/>
        <v>41.157854406130269</v>
      </c>
      <c r="H15" s="19">
        <v>6.5750000000000002</v>
      </c>
      <c r="I15" s="140">
        <v>304.18599999999998</v>
      </c>
      <c r="J15" s="247">
        <f t="shared" si="5"/>
        <v>4.8156383221979173E-4</v>
      </c>
      <c r="K15" s="215">
        <f t="shared" si="6"/>
        <v>2.3724781120631797E-2</v>
      </c>
      <c r="L15" s="52">
        <f t="shared" si="7"/>
        <v>45.264030418250947</v>
      </c>
      <c r="N15" s="27">
        <f t="shared" ref="N15:N16" si="9">(H15/B15)*10</f>
        <v>5.0383141762452111</v>
      </c>
      <c r="O15" s="152">
        <f t="shared" ref="O15:O16" si="10">(I15/C15)*10</f>
        <v>5.5290460956812559</v>
      </c>
      <c r="P15" s="52">
        <f t="shared" ref="P15:P16" si="11">(O15-N15)/N15</f>
        <v>9.7400023553465942E-2</v>
      </c>
    </row>
    <row r="16" spans="1:16" ht="20.100000000000001" customHeight="1" x14ac:dyDescent="0.25">
      <c r="A16" s="8" t="s">
        <v>168</v>
      </c>
      <c r="B16" s="19">
        <v>760.31</v>
      </c>
      <c r="C16" s="140">
        <v>633.42999999999995</v>
      </c>
      <c r="D16" s="247">
        <f t="shared" si="3"/>
        <v>3.9931681641069146E-2</v>
      </c>
      <c r="E16" s="215">
        <f t="shared" si="0"/>
        <v>3.9542640541709778E-2</v>
      </c>
      <c r="F16" s="52">
        <f t="shared" si="4"/>
        <v>-0.16687929923320752</v>
      </c>
      <c r="H16" s="19">
        <v>557.22800000000007</v>
      </c>
      <c r="I16" s="140">
        <v>284.41299999999995</v>
      </c>
      <c r="J16" s="247">
        <f t="shared" si="5"/>
        <v>4.0812296745273022E-2</v>
      </c>
      <c r="K16" s="215">
        <f t="shared" si="6"/>
        <v>2.2182599372956843E-2</v>
      </c>
      <c r="L16" s="52">
        <f t="shared" si="7"/>
        <v>-0.4895931288449254</v>
      </c>
      <c r="N16" s="27">
        <f t="shared" si="9"/>
        <v>7.3289579250568861</v>
      </c>
      <c r="O16" s="152">
        <f t="shared" si="10"/>
        <v>4.4900462560977532</v>
      </c>
      <c r="P16" s="52">
        <f t="shared" si="11"/>
        <v>-0.38735543278986662</v>
      </c>
    </row>
    <row r="17" spans="1:16" ht="20.100000000000001" customHeight="1" x14ac:dyDescent="0.25">
      <c r="A17" s="8" t="s">
        <v>172</v>
      </c>
      <c r="B17" s="19">
        <v>132.13999999999999</v>
      </c>
      <c r="C17" s="140">
        <v>167.59</v>
      </c>
      <c r="D17" s="247">
        <f t="shared" si="3"/>
        <v>6.9400276361627194E-3</v>
      </c>
      <c r="E17" s="215">
        <f t="shared" si="0"/>
        <v>1.0462010211681073E-2</v>
      </c>
      <c r="F17" s="52">
        <f t="shared" si="4"/>
        <v>0.26827607083396415</v>
      </c>
      <c r="H17" s="19">
        <v>195.38399999999999</v>
      </c>
      <c r="I17" s="140">
        <v>271.30099999999999</v>
      </c>
      <c r="J17" s="247">
        <f t="shared" si="5"/>
        <v>1.431024605238506E-2</v>
      </c>
      <c r="K17" s="215">
        <f t="shared" si="6"/>
        <v>2.1159937810446658E-2</v>
      </c>
      <c r="L17" s="52">
        <f t="shared" si="7"/>
        <v>0.38855279859149167</v>
      </c>
      <c r="N17" s="27">
        <f t="shared" ref="N17:N20" si="12">(H17/B17)*10</f>
        <v>14.786135916452247</v>
      </c>
      <c r="O17" s="152">
        <f t="shared" ref="O17:O20" si="13">(I17/C17)*10</f>
        <v>16.188376394772956</v>
      </c>
      <c r="P17" s="52">
        <f t="shared" ref="P17:P20" si="14">(O17-N17)/N17</f>
        <v>9.4834815954888019E-2</v>
      </c>
    </row>
    <row r="18" spans="1:16" ht="20.100000000000001" customHeight="1" x14ac:dyDescent="0.25">
      <c r="A18" s="8" t="s">
        <v>164</v>
      </c>
      <c r="B18" s="19">
        <v>398.14</v>
      </c>
      <c r="C18" s="140">
        <v>377.77000000000004</v>
      </c>
      <c r="D18" s="247">
        <f t="shared" si="3"/>
        <v>2.091041776193299E-2</v>
      </c>
      <c r="E18" s="215">
        <f t="shared" si="0"/>
        <v>2.3582753133640191E-2</v>
      </c>
      <c r="F18" s="52">
        <f>(C18-B18)/B18</f>
        <v>-5.1162907519967722E-2</v>
      </c>
      <c r="H18" s="19">
        <v>218.01899999999998</v>
      </c>
      <c r="I18" s="140">
        <v>242.32</v>
      </c>
      <c r="J18" s="247">
        <f t="shared" si="5"/>
        <v>1.5968070743228403E-2</v>
      </c>
      <c r="K18" s="215">
        <f t="shared" si="6"/>
        <v>1.889958433705528E-2</v>
      </c>
      <c r="L18" s="52">
        <f t="shared" si="7"/>
        <v>0.11146276241978918</v>
      </c>
      <c r="N18" s="27">
        <f t="shared" si="12"/>
        <v>5.4759381122218311</v>
      </c>
      <c r="O18" s="152">
        <f t="shared" si="13"/>
        <v>6.4144850041030246</v>
      </c>
      <c r="P18" s="52">
        <f t="shared" si="14"/>
        <v>0.17139472226437988</v>
      </c>
    </row>
    <row r="19" spans="1:16" ht="20.100000000000001" customHeight="1" x14ac:dyDescent="0.25">
      <c r="A19" s="8" t="s">
        <v>170</v>
      </c>
      <c r="B19" s="19">
        <v>415.09000000000003</v>
      </c>
      <c r="C19" s="140">
        <v>277.54999999999995</v>
      </c>
      <c r="D19" s="247">
        <f t="shared" si="3"/>
        <v>2.1800636230473614E-2</v>
      </c>
      <c r="E19" s="215">
        <f t="shared" si="0"/>
        <v>1.732639736411529E-2</v>
      </c>
      <c r="F19" s="52">
        <f t="shared" ref="F19:F20" si="15">(C19-B19)/B19</f>
        <v>-0.33134982774819932</v>
      </c>
      <c r="H19" s="19">
        <v>368.38100000000003</v>
      </c>
      <c r="I19" s="140">
        <v>240.04399999999998</v>
      </c>
      <c r="J19" s="247">
        <f t="shared" si="5"/>
        <v>2.6980831342503286E-2</v>
      </c>
      <c r="K19" s="215">
        <f t="shared" si="6"/>
        <v>1.8722069258022851E-2</v>
      </c>
      <c r="L19" s="52">
        <f t="shared" ref="L19" si="16">(I19-H19)/H19</f>
        <v>-0.34838115972322142</v>
      </c>
      <c r="N19" s="27">
        <f t="shared" ref="N19" si="17">(H19/B19)*10</f>
        <v>8.8747259630441597</v>
      </c>
      <c r="O19" s="152">
        <f t="shared" ref="O19" si="18">(I19/C19)*10</f>
        <v>8.6486759142496865</v>
      </c>
      <c r="P19" s="52">
        <f t="shared" ref="P19" si="19">(O19-N19)/N19</f>
        <v>-2.5471214518147753E-2</v>
      </c>
    </row>
    <row r="20" spans="1:16" ht="20.100000000000001" customHeight="1" x14ac:dyDescent="0.25">
      <c r="A20" s="8" t="s">
        <v>179</v>
      </c>
      <c r="B20" s="19">
        <v>642.5</v>
      </c>
      <c r="C20" s="140">
        <v>209.18</v>
      </c>
      <c r="D20" s="247">
        <f t="shared" si="3"/>
        <v>3.374426938273458E-2</v>
      </c>
      <c r="E20" s="215">
        <f t="shared" si="0"/>
        <v>1.3058316701947891E-2</v>
      </c>
      <c r="F20" s="52">
        <f t="shared" si="15"/>
        <v>-0.67442801556420229</v>
      </c>
      <c r="H20" s="19">
        <v>449.988</v>
      </c>
      <c r="I20" s="140">
        <v>239.21700000000001</v>
      </c>
      <c r="J20" s="247">
        <f t="shared" si="5"/>
        <v>3.2957862468885116E-2</v>
      </c>
      <c r="K20" s="215">
        <f t="shared" si="6"/>
        <v>1.8657567952943849E-2</v>
      </c>
      <c r="L20" s="52">
        <f t="shared" si="7"/>
        <v>-0.4683924904664124</v>
      </c>
      <c r="N20" s="27">
        <f t="shared" si="12"/>
        <v>7.0037042801556417</v>
      </c>
      <c r="O20" s="152">
        <f t="shared" si="13"/>
        <v>11.43594033846448</v>
      </c>
      <c r="P20" s="52">
        <f t="shared" si="14"/>
        <v>0.63284169077029362</v>
      </c>
    </row>
    <row r="21" spans="1:16" ht="20.100000000000001" customHeight="1" x14ac:dyDescent="0.25">
      <c r="A21" s="8" t="s">
        <v>167</v>
      </c>
      <c r="B21" s="19">
        <v>133.87</v>
      </c>
      <c r="C21" s="140">
        <v>293.05000000000007</v>
      </c>
      <c r="D21" s="247">
        <f t="shared" si="3"/>
        <v>7.0308876922438573E-3</v>
      </c>
      <c r="E21" s="215">
        <f t="shared" si="0"/>
        <v>1.8294003774289271E-2</v>
      </c>
      <c r="F21" s="52">
        <f t="shared" si="4"/>
        <v>1.1890640173302462</v>
      </c>
      <c r="H21" s="19">
        <v>92.373000000000005</v>
      </c>
      <c r="I21" s="140">
        <v>233.81599999999997</v>
      </c>
      <c r="J21" s="247">
        <f t="shared" si="5"/>
        <v>6.76555070321503E-3</v>
      </c>
      <c r="K21" s="215">
        <f t="shared" si="6"/>
        <v>1.8236320614695101E-2</v>
      </c>
      <c r="L21" s="52">
        <f t="shared" si="7"/>
        <v>1.5312158314659043</v>
      </c>
      <c r="N21" s="27">
        <f t="shared" ref="N21:N32" si="20">(H21/B21)*10</f>
        <v>6.9002016882049757</v>
      </c>
      <c r="O21" s="152">
        <f t="shared" ref="O21:O32" si="21">(I21/C21)*10</f>
        <v>7.9787067053403824</v>
      </c>
      <c r="P21" s="52">
        <f t="shared" ref="P21:P32" si="22">(O21-N21)/N21</f>
        <v>0.15630050625606712</v>
      </c>
    </row>
    <row r="22" spans="1:16" ht="20.100000000000001" customHeight="1" x14ac:dyDescent="0.25">
      <c r="A22" s="8" t="s">
        <v>162</v>
      </c>
      <c r="B22" s="19">
        <v>356.18</v>
      </c>
      <c r="C22" s="140">
        <v>232.82</v>
      </c>
      <c r="D22" s="247">
        <f t="shared" si="3"/>
        <v>1.8706667499988176E-2</v>
      </c>
      <c r="E22" s="215">
        <f t="shared" si="0"/>
        <v>1.453407254301323E-2</v>
      </c>
      <c r="F22" s="52">
        <f t="shared" si="4"/>
        <v>-0.34634173732382506</v>
      </c>
      <c r="H22" s="19">
        <v>271.005</v>
      </c>
      <c r="I22" s="140">
        <v>208.00699999999998</v>
      </c>
      <c r="J22" s="247">
        <f t="shared" si="5"/>
        <v>1.9848852676916297E-2</v>
      </c>
      <c r="K22" s="215">
        <f t="shared" si="6"/>
        <v>1.6223365133698653E-2</v>
      </c>
      <c r="L22" s="52">
        <f t="shared" ref="L22" si="23">(I22-H22)/H22</f>
        <v>-0.23246065570745936</v>
      </c>
      <c r="N22" s="27">
        <f t="shared" ref="N22" si="24">(H22/B22)*10</f>
        <v>7.6086529282946822</v>
      </c>
      <c r="O22" s="152">
        <f t="shared" ref="O22" si="25">(I22/C22)*10</f>
        <v>8.9342410445837981</v>
      </c>
      <c r="P22" s="52">
        <f t="shared" ref="P22" si="26">(O22-N22)/N22</f>
        <v>0.17422113070233292</v>
      </c>
    </row>
    <row r="23" spans="1:16" ht="20.100000000000001" customHeight="1" x14ac:dyDescent="0.25">
      <c r="A23" s="8" t="s">
        <v>161</v>
      </c>
      <c r="B23" s="19">
        <v>307.76</v>
      </c>
      <c r="C23" s="140">
        <v>312.23</v>
      </c>
      <c r="D23" s="247">
        <f t="shared" si="3"/>
        <v>1.6163636334988941E-2</v>
      </c>
      <c r="E23" s="215">
        <f t="shared" si="0"/>
        <v>1.949133867410455E-2</v>
      </c>
      <c r="F23" s="52">
        <f t="shared" si="4"/>
        <v>1.4524304652976435E-2</v>
      </c>
      <c r="H23" s="19">
        <v>156.76199999999997</v>
      </c>
      <c r="I23" s="140">
        <v>154.92399999999998</v>
      </c>
      <c r="J23" s="247">
        <f t="shared" si="5"/>
        <v>1.1481507143184634E-2</v>
      </c>
      <c r="K23" s="215">
        <f t="shared" si="6"/>
        <v>1.2083192488585142E-2</v>
      </c>
      <c r="L23" s="52">
        <f t="shared" si="7"/>
        <v>-1.1724780240109173E-2</v>
      </c>
      <c r="N23" s="27">
        <f t="shared" si="20"/>
        <v>5.0936443982323878</v>
      </c>
      <c r="O23" s="152">
        <f t="shared" si="21"/>
        <v>4.961855042756941</v>
      </c>
      <c r="P23" s="52">
        <f t="shared" si="22"/>
        <v>-2.5873293298837419E-2</v>
      </c>
    </row>
    <row r="24" spans="1:16" ht="20.100000000000001" customHeight="1" x14ac:dyDescent="0.25">
      <c r="A24" s="8" t="s">
        <v>174</v>
      </c>
      <c r="B24" s="19">
        <v>161.55000000000001</v>
      </c>
      <c r="C24" s="140">
        <v>203.4</v>
      </c>
      <c r="D24" s="247">
        <f t="shared" si="3"/>
        <v>8.4846485895420567E-3</v>
      </c>
      <c r="E24" s="215">
        <f t="shared" si="0"/>
        <v>1.2697493150283014E-2</v>
      </c>
      <c r="F24" s="52">
        <f t="shared" si="4"/>
        <v>0.25905292479108633</v>
      </c>
      <c r="H24" s="19">
        <v>110.676</v>
      </c>
      <c r="I24" s="140">
        <v>123.304</v>
      </c>
      <c r="J24" s="247">
        <f t="shared" si="5"/>
        <v>8.1060925771494555E-3</v>
      </c>
      <c r="K24" s="215">
        <f t="shared" si="6"/>
        <v>9.6170119969307705E-3</v>
      </c>
      <c r="L24" s="52">
        <f t="shared" ref="L24:L26" si="27">(I24-H24)/H24</f>
        <v>0.11409881094365536</v>
      </c>
      <c r="N24" s="27">
        <f t="shared" ref="N24:N26" si="28">(H24/B24)*10</f>
        <v>6.8508820798514396</v>
      </c>
      <c r="O24" s="152">
        <f t="shared" ref="O24:O26" si="29">(I24/C24)*10</f>
        <v>6.0621435594886917</v>
      </c>
      <c r="P24" s="52">
        <f t="shared" ref="P24:P26" si="30">(O24-N24)/N24</f>
        <v>-0.11512948422838007</v>
      </c>
    </row>
    <row r="25" spans="1:16" ht="20.100000000000001" customHeight="1" x14ac:dyDescent="0.25">
      <c r="A25" s="8" t="s">
        <v>231</v>
      </c>
      <c r="B25" s="19"/>
      <c r="C25" s="140">
        <v>9.5399999999999991</v>
      </c>
      <c r="D25" s="247">
        <f t="shared" si="3"/>
        <v>0</v>
      </c>
      <c r="E25" s="215">
        <f t="shared" si="0"/>
        <v>5.9554613890707938E-4</v>
      </c>
      <c r="F25" s="52"/>
      <c r="H25" s="19"/>
      <c r="I25" s="140">
        <v>122.11200000000001</v>
      </c>
      <c r="J25" s="247">
        <f t="shared" si="5"/>
        <v>0</v>
      </c>
      <c r="K25" s="215">
        <f t="shared" si="6"/>
        <v>9.5240427639752996E-3</v>
      </c>
      <c r="L25" s="52"/>
      <c r="N25" s="27"/>
      <c r="O25" s="152">
        <f t="shared" si="29"/>
        <v>128.00000000000003</v>
      </c>
      <c r="P25" s="52"/>
    </row>
    <row r="26" spans="1:16" ht="20.100000000000001" customHeight="1" x14ac:dyDescent="0.25">
      <c r="A26" s="8" t="s">
        <v>184</v>
      </c>
      <c r="B26" s="19">
        <v>241.14000000000004</v>
      </c>
      <c r="C26" s="140">
        <v>171.22</v>
      </c>
      <c r="D26" s="247">
        <f t="shared" si="3"/>
        <v>1.2664736371910689E-2</v>
      </c>
      <c r="E26" s="215">
        <f t="shared" si="0"/>
        <v>1.0688617390321817E-2</v>
      </c>
      <c r="F26" s="52">
        <f t="shared" si="4"/>
        <v>-0.28995604213320075</v>
      </c>
      <c r="H26" s="19">
        <v>126.97299999999998</v>
      </c>
      <c r="I26" s="140">
        <v>113.32300000000002</v>
      </c>
      <c r="J26" s="247">
        <f t="shared" si="5"/>
        <v>9.299711706227164E-3</v>
      </c>
      <c r="K26" s="215">
        <f t="shared" si="6"/>
        <v>8.8385506595745952E-3</v>
      </c>
      <c r="L26" s="52">
        <f t="shared" si="27"/>
        <v>-0.10750316996526793</v>
      </c>
      <c r="N26" s="27">
        <f t="shared" si="28"/>
        <v>5.265530397279587</v>
      </c>
      <c r="O26" s="152">
        <f t="shared" si="29"/>
        <v>6.6185609157808676</v>
      </c>
      <c r="P26" s="52">
        <f t="shared" si="30"/>
        <v>0.25695996726185794</v>
      </c>
    </row>
    <row r="27" spans="1:16" ht="20.100000000000001" customHeight="1" x14ac:dyDescent="0.25">
      <c r="A27" s="8" t="s">
        <v>180</v>
      </c>
      <c r="B27" s="19">
        <v>111.03</v>
      </c>
      <c r="C27" s="140">
        <v>113.97999999999999</v>
      </c>
      <c r="D27" s="247">
        <f t="shared" si="3"/>
        <v>5.8313248709183198E-3</v>
      </c>
      <c r="E27" s="215">
        <f t="shared" si="0"/>
        <v>7.1153405568793399E-3</v>
      </c>
      <c r="F27" s="52">
        <f t="shared" si="4"/>
        <v>2.6569395658830843E-2</v>
      </c>
      <c r="H27" s="19">
        <v>139.17699999999999</v>
      </c>
      <c r="I27" s="140">
        <v>108.304</v>
      </c>
      <c r="J27" s="247">
        <f t="shared" si="5"/>
        <v>1.0193552772145087E-2</v>
      </c>
      <c r="K27" s="215">
        <f t="shared" si="6"/>
        <v>8.4470971526924531E-3</v>
      </c>
      <c r="L27" s="52">
        <f t="shared" si="7"/>
        <v>-0.22182544529627735</v>
      </c>
      <c r="N27" s="27">
        <f t="shared" si="20"/>
        <v>12.535080608844456</v>
      </c>
      <c r="O27" s="152">
        <f t="shared" si="21"/>
        <v>9.5020178978768204</v>
      </c>
      <c r="P27" s="52">
        <f t="shared" si="22"/>
        <v>-0.24196595184458397</v>
      </c>
    </row>
    <row r="28" spans="1:16" ht="20.100000000000001" customHeight="1" x14ac:dyDescent="0.25">
      <c r="A28" s="8" t="s">
        <v>171</v>
      </c>
      <c r="B28" s="19">
        <v>97.55</v>
      </c>
      <c r="C28" s="140">
        <v>70.44</v>
      </c>
      <c r="D28" s="247">
        <f t="shared" si="3"/>
        <v>5.1233517171762775E-3</v>
      </c>
      <c r="E28" s="215">
        <f t="shared" si="0"/>
        <v>4.3973029375906367E-3</v>
      </c>
      <c r="F28" s="52">
        <f t="shared" si="4"/>
        <v>-0.27790876473603282</v>
      </c>
      <c r="H28" s="19">
        <v>101.14700000000001</v>
      </c>
      <c r="I28" s="140">
        <v>104.57</v>
      </c>
      <c r="J28" s="247">
        <f t="shared" si="5"/>
        <v>7.4081729182563158E-3</v>
      </c>
      <c r="K28" s="215">
        <f t="shared" si="6"/>
        <v>8.1558663508000603E-3</v>
      </c>
      <c r="L28" s="52">
        <f t="shared" si="7"/>
        <v>3.3841834162159898E-2</v>
      </c>
      <c r="N28" s="27">
        <f t="shared" si="20"/>
        <v>10.36873398257304</v>
      </c>
      <c r="O28" s="152">
        <f t="shared" si="21"/>
        <v>14.84525837592277</v>
      </c>
      <c r="P28" s="52">
        <f t="shared" si="22"/>
        <v>0.43173297732138971</v>
      </c>
    </row>
    <row r="29" spans="1:16" ht="20.100000000000001" customHeight="1" x14ac:dyDescent="0.25">
      <c r="A29" s="8" t="s">
        <v>195</v>
      </c>
      <c r="B29" s="19">
        <v>104.31</v>
      </c>
      <c r="C29" s="140">
        <v>123.29999999999998</v>
      </c>
      <c r="D29" s="247">
        <f t="shared" si="3"/>
        <v>5.4783886993199126E-3</v>
      </c>
      <c r="E29" s="215">
        <f t="shared" si="0"/>
        <v>7.6971529273839497E-3</v>
      </c>
      <c r="F29" s="52">
        <f t="shared" si="4"/>
        <v>0.18205349439171681</v>
      </c>
      <c r="H29" s="19">
        <v>120.38000000000001</v>
      </c>
      <c r="I29" s="140">
        <v>90.914999999999992</v>
      </c>
      <c r="J29" s="247">
        <f t="shared" si="5"/>
        <v>8.8168295243526273E-3</v>
      </c>
      <c r="K29" s="215">
        <f t="shared" si="6"/>
        <v>7.0908538709284442E-3</v>
      </c>
      <c r="L29" s="52">
        <f t="shared" si="7"/>
        <v>-0.24476657252035233</v>
      </c>
      <c r="N29" s="27">
        <f t="shared" si="20"/>
        <v>11.540600134215319</v>
      </c>
      <c r="O29" s="152">
        <f t="shared" si="21"/>
        <v>7.3734793187347938</v>
      </c>
      <c r="P29" s="52">
        <f t="shared" si="22"/>
        <v>-0.36108354565772854</v>
      </c>
    </row>
    <row r="30" spans="1:16" ht="20.100000000000001" customHeight="1" x14ac:dyDescent="0.25">
      <c r="A30" s="8" t="s">
        <v>203</v>
      </c>
      <c r="B30" s="19">
        <v>12.32</v>
      </c>
      <c r="C30" s="140">
        <v>21.419999999999998</v>
      </c>
      <c r="D30" s="247">
        <f t="shared" si="3"/>
        <v>6.4704964793041247E-4</v>
      </c>
      <c r="E30" s="215">
        <f t="shared" si="0"/>
        <v>1.3371696326404234E-3</v>
      </c>
      <c r="F30" s="52">
        <f t="shared" si="4"/>
        <v>0.73863636363636342</v>
      </c>
      <c r="H30" s="19">
        <v>38.997999999999998</v>
      </c>
      <c r="I30" s="140">
        <v>66.587000000000003</v>
      </c>
      <c r="J30" s="247">
        <f t="shared" si="5"/>
        <v>2.8562777686551234E-3</v>
      </c>
      <c r="K30" s="215">
        <f t="shared" si="6"/>
        <v>5.1934079822197922E-3</v>
      </c>
      <c r="L30" s="52">
        <f t="shared" si="7"/>
        <v>0.70744653571978067</v>
      </c>
      <c r="N30" s="27">
        <f t="shared" si="20"/>
        <v>31.654220779220775</v>
      </c>
      <c r="O30" s="152">
        <f t="shared" si="21"/>
        <v>31.086367880485533</v>
      </c>
      <c r="P30" s="52">
        <f t="shared" si="22"/>
        <v>-1.7939247429145582E-2</v>
      </c>
    </row>
    <row r="31" spans="1:16" ht="20.100000000000001" customHeight="1" x14ac:dyDescent="0.25">
      <c r="A31" s="8" t="s">
        <v>182</v>
      </c>
      <c r="B31" s="19">
        <v>36.36</v>
      </c>
      <c r="C31" s="140">
        <v>76.669999999999987</v>
      </c>
      <c r="D31" s="247">
        <f t="shared" si="3"/>
        <v>1.9096367856128082E-3</v>
      </c>
      <c r="E31" s="215">
        <f t="shared" si="0"/>
        <v>4.7862182882605631E-3</v>
      </c>
      <c r="F31" s="52">
        <f t="shared" si="4"/>
        <v>1.1086358635863582</v>
      </c>
      <c r="H31" s="19">
        <v>28.243999999999996</v>
      </c>
      <c r="I31" s="140">
        <v>64.387999999999991</v>
      </c>
      <c r="J31" s="247">
        <f t="shared" si="5"/>
        <v>2.0686370915917558E-3</v>
      </c>
      <c r="K31" s="215">
        <f t="shared" si="6"/>
        <v>5.0218984660544532E-3</v>
      </c>
      <c r="L31" s="52">
        <f t="shared" si="7"/>
        <v>1.2797054241608836</v>
      </c>
      <c r="N31" s="27">
        <f t="shared" si="20"/>
        <v>7.7678767876787669</v>
      </c>
      <c r="O31" s="152">
        <f t="shared" si="21"/>
        <v>8.3980696491456897</v>
      </c>
      <c r="P31" s="52">
        <f t="shared" si="22"/>
        <v>8.1128071246768574E-2</v>
      </c>
    </row>
    <row r="32" spans="1:16" ht="20.100000000000001" customHeight="1" thickBot="1" x14ac:dyDescent="0.3">
      <c r="A32" s="8" t="s">
        <v>17</v>
      </c>
      <c r="B32" s="19">
        <f>B33-SUM(B7:B31)</f>
        <v>546.8500000000131</v>
      </c>
      <c r="C32" s="140">
        <f>C33-SUM(C7:C31)</f>
        <v>708.90999999999622</v>
      </c>
      <c r="D32" s="247">
        <f t="shared" si="3"/>
        <v>2.872070616645735E-2</v>
      </c>
      <c r="E32" s="215">
        <f t="shared" si="0"/>
        <v>4.4254571628156748E-2</v>
      </c>
      <c r="F32" s="52">
        <f t="shared" ref="F32" si="31">(C32-B32)/B32</f>
        <v>0.29635183322662384</v>
      </c>
      <c r="H32" s="19">
        <f>H33-SUM(H7:H31)</f>
        <v>454.66500000000451</v>
      </c>
      <c r="I32" s="140">
        <f>I33-SUM(I7:I31)</f>
        <v>537.10699999999633</v>
      </c>
      <c r="J32" s="247">
        <f t="shared" si="5"/>
        <v>3.3300413654176998E-2</v>
      </c>
      <c r="K32" s="215">
        <f t="shared" si="6"/>
        <v>4.189129681628706E-2</v>
      </c>
      <c r="L32" s="52">
        <f t="shared" si="7"/>
        <v>0.18132471160082919</v>
      </c>
      <c r="N32" s="27">
        <f t="shared" si="20"/>
        <v>8.3142543659137544</v>
      </c>
      <c r="O32" s="152">
        <f t="shared" si="21"/>
        <v>7.5765188810991413</v>
      </c>
      <c r="P32" s="52">
        <f t="shared" si="22"/>
        <v>-8.8731406611654032E-2</v>
      </c>
    </row>
    <row r="33" spans="1:16" ht="26.25" customHeight="1" thickBot="1" x14ac:dyDescent="0.3">
      <c r="A33" s="12" t="s">
        <v>18</v>
      </c>
      <c r="B33" s="17">
        <v>19040.270000000008</v>
      </c>
      <c r="C33" s="145">
        <v>16018.909999999994</v>
      </c>
      <c r="D33" s="243">
        <f>SUM(D7:D32)</f>
        <v>1.0000000000000002</v>
      </c>
      <c r="E33" s="244">
        <f>SUM(E7:E32)</f>
        <v>1</v>
      </c>
      <c r="F33" s="57">
        <f>(C33-B33)/B33</f>
        <v>-0.15868262372329867</v>
      </c>
      <c r="G33" s="1"/>
      <c r="H33" s="17">
        <v>13653.434000000001</v>
      </c>
      <c r="I33" s="145">
        <v>12821.445999999996</v>
      </c>
      <c r="J33" s="243">
        <f>SUM(J7:J32)</f>
        <v>0.99999999999999989</v>
      </c>
      <c r="K33" s="244">
        <f>SUM(K7:K32)</f>
        <v>1.0000000000000002</v>
      </c>
      <c r="L33" s="57">
        <f t="shared" si="7"/>
        <v>-6.0936171808499223E-2</v>
      </c>
      <c r="N33" s="29">
        <f t="shared" si="1"/>
        <v>7.1708195314457175</v>
      </c>
      <c r="O33" s="146">
        <f>(I33/C33)*10</f>
        <v>8.0039440885803099</v>
      </c>
      <c r="P33" s="57">
        <f t="shared" si="8"/>
        <v>0.11618261392315715</v>
      </c>
    </row>
    <row r="35" spans="1:16" ht="15.75" thickBot="1" x14ac:dyDescent="0.3"/>
    <row r="36" spans="1:16" x14ac:dyDescent="0.25">
      <c r="A36" s="357" t="s">
        <v>2</v>
      </c>
      <c r="B36" s="351" t="s">
        <v>1</v>
      </c>
      <c r="C36" s="344"/>
      <c r="D36" s="351" t="s">
        <v>104</v>
      </c>
      <c r="E36" s="344"/>
      <c r="F36" s="130" t="s">
        <v>0</v>
      </c>
      <c r="H36" s="360" t="s">
        <v>19</v>
      </c>
      <c r="I36" s="361"/>
      <c r="J36" s="351" t="s">
        <v>104</v>
      </c>
      <c r="K36" s="349"/>
      <c r="L36" s="130" t="s">
        <v>0</v>
      </c>
      <c r="N36" s="343" t="s">
        <v>22</v>
      </c>
      <c r="O36" s="344"/>
      <c r="P36" s="130" t="s">
        <v>0</v>
      </c>
    </row>
    <row r="37" spans="1:16" x14ac:dyDescent="0.25">
      <c r="A37" s="358"/>
      <c r="B37" s="352" t="str">
        <f>B5</f>
        <v>jan-out</v>
      </c>
      <c r="C37" s="346"/>
      <c r="D37" s="352" t="str">
        <f>B5</f>
        <v>jan-out</v>
      </c>
      <c r="E37" s="346"/>
      <c r="F37" s="131" t="str">
        <f>F5</f>
        <v>2023/2022</v>
      </c>
      <c r="H37" s="341" t="str">
        <f>B5</f>
        <v>jan-out</v>
      </c>
      <c r="I37" s="346"/>
      <c r="J37" s="352" t="str">
        <f>B5</f>
        <v>jan-out</v>
      </c>
      <c r="K37" s="342"/>
      <c r="L37" s="131" t="str">
        <f>L5</f>
        <v>2023/2022</v>
      </c>
      <c r="N37" s="341" t="str">
        <f>B5</f>
        <v>jan-out</v>
      </c>
      <c r="O37" s="342"/>
      <c r="P37" s="131" t="str">
        <f>P5</f>
        <v>2023/2022</v>
      </c>
    </row>
    <row r="38" spans="1:16" ht="19.5" customHeight="1" thickBot="1" x14ac:dyDescent="0.3">
      <c r="A38" s="359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158</v>
      </c>
      <c r="B39" s="39">
        <v>5303.28</v>
      </c>
      <c r="C39" s="147">
        <v>3316.8099999999995</v>
      </c>
      <c r="D39" s="247">
        <f t="shared" ref="D39:D55" si="32">B39/$B$62</f>
        <v>0.47061120320314631</v>
      </c>
      <c r="E39" s="246">
        <f t="shared" ref="E39:E55" si="33">C39/$C$62</f>
        <v>0.41230163761619554</v>
      </c>
      <c r="F39" s="52">
        <f>(C39-B39)/B39</f>
        <v>-0.37457384863706994</v>
      </c>
      <c r="H39" s="39">
        <v>2120.5419999999999</v>
      </c>
      <c r="I39" s="147">
        <v>1322.8670000000002</v>
      </c>
      <c r="J39" s="247">
        <f t="shared" ref="J39:J61" si="34">H39/$H$62</f>
        <v>0.36982484374970026</v>
      </c>
      <c r="K39" s="246">
        <f t="shared" ref="K39:K61" si="35">I39/$I$62</f>
        <v>0.29476224132737</v>
      </c>
      <c r="L39" s="52">
        <f>(I39-H39)/H39</f>
        <v>-0.37616562180800933</v>
      </c>
      <c r="N39" s="27">
        <f t="shared" ref="N39:N62" si="36">(H39/B39)*10</f>
        <v>3.9985480683652379</v>
      </c>
      <c r="O39" s="151">
        <f t="shared" ref="O39:O62" si="37">(I39/C39)*10</f>
        <v>3.9883713568157368</v>
      </c>
      <c r="P39" s="61">
        <f t="shared" si="8"/>
        <v>-2.5451017157989793E-3</v>
      </c>
    </row>
    <row r="40" spans="1:16" ht="20.100000000000001" customHeight="1" x14ac:dyDescent="0.25">
      <c r="A40" s="38" t="s">
        <v>163</v>
      </c>
      <c r="B40" s="19">
        <v>2499.04</v>
      </c>
      <c r="C40" s="140">
        <v>1646.48</v>
      </c>
      <c r="D40" s="247">
        <f t="shared" si="32"/>
        <v>0.22176393123742116</v>
      </c>
      <c r="E40" s="215">
        <f t="shared" si="33"/>
        <v>0.20466846165511857</v>
      </c>
      <c r="F40" s="52">
        <f t="shared" ref="F40:F62" si="38">(C40-B40)/B40</f>
        <v>-0.3411550035213522</v>
      </c>
      <c r="H40" s="19">
        <v>1117.067</v>
      </c>
      <c r="I40" s="140">
        <v>793.20400000000006</v>
      </c>
      <c r="J40" s="247">
        <f t="shared" si="34"/>
        <v>0.19481770638494614</v>
      </c>
      <c r="K40" s="215">
        <f t="shared" si="35"/>
        <v>0.17674232471581436</v>
      </c>
      <c r="L40" s="52">
        <f t="shared" ref="L40:L62" si="39">(I40-H40)/H40</f>
        <v>-0.28992262773853311</v>
      </c>
      <c r="N40" s="27">
        <f t="shared" si="36"/>
        <v>4.4699844740380303</v>
      </c>
      <c r="O40" s="152">
        <f t="shared" si="37"/>
        <v>4.8175744618823195</v>
      </c>
      <c r="P40" s="52">
        <f t="shared" si="8"/>
        <v>7.7760893771133918E-2</v>
      </c>
    </row>
    <row r="41" spans="1:16" ht="20.100000000000001" customHeight="1" x14ac:dyDescent="0.25">
      <c r="A41" s="38" t="s">
        <v>166</v>
      </c>
      <c r="B41" s="19">
        <v>904.62</v>
      </c>
      <c r="C41" s="140">
        <v>734.52999999999986</v>
      </c>
      <c r="D41" s="247">
        <f t="shared" si="32"/>
        <v>8.027566084416253E-2</v>
      </c>
      <c r="E41" s="215">
        <f t="shared" si="33"/>
        <v>9.1306985289547518E-2</v>
      </c>
      <c r="F41" s="52">
        <f t="shared" si="38"/>
        <v>-0.18802370055935105</v>
      </c>
      <c r="H41" s="19">
        <v>661.3549999999999</v>
      </c>
      <c r="I41" s="140">
        <v>635.77700000000016</v>
      </c>
      <c r="J41" s="247">
        <f t="shared" si="34"/>
        <v>0.11534103523442732</v>
      </c>
      <c r="K41" s="215">
        <f t="shared" si="35"/>
        <v>0.14166431962124035</v>
      </c>
      <c r="L41" s="52">
        <f t="shared" si="39"/>
        <v>-3.8675144211504787E-2</v>
      </c>
      <c r="N41" s="27">
        <f t="shared" si="36"/>
        <v>7.3108598085383907</v>
      </c>
      <c r="O41" s="152">
        <f t="shared" si="37"/>
        <v>8.6555620600928513</v>
      </c>
      <c r="P41" s="52">
        <f t="shared" si="8"/>
        <v>0.1839321621218856</v>
      </c>
    </row>
    <row r="42" spans="1:16" ht="20.100000000000001" customHeight="1" x14ac:dyDescent="0.25">
      <c r="A42" s="38" t="s">
        <v>169</v>
      </c>
      <c r="B42" s="19">
        <v>786.24</v>
      </c>
      <c r="C42" s="140">
        <v>514.25</v>
      </c>
      <c r="D42" s="247">
        <f t="shared" si="32"/>
        <v>6.9770661252364918E-2</v>
      </c>
      <c r="E42" s="215">
        <f t="shared" si="33"/>
        <v>6.3924709930363394E-2</v>
      </c>
      <c r="F42" s="52">
        <f t="shared" si="38"/>
        <v>-0.34593762718762722</v>
      </c>
      <c r="H42" s="19">
        <v>508.35399999999993</v>
      </c>
      <c r="I42" s="140">
        <v>313.84000000000003</v>
      </c>
      <c r="J42" s="247">
        <f t="shared" si="34"/>
        <v>8.8657493517947342E-2</v>
      </c>
      <c r="K42" s="215">
        <f t="shared" si="35"/>
        <v>6.9930069930069921E-2</v>
      </c>
      <c r="L42" s="52">
        <f t="shared" si="39"/>
        <v>-0.38263493549770422</v>
      </c>
      <c r="N42" s="27">
        <f t="shared" si="36"/>
        <v>6.4656339031339014</v>
      </c>
      <c r="O42" s="152">
        <f t="shared" si="37"/>
        <v>6.1028682547399127</v>
      </c>
      <c r="P42" s="52">
        <f t="shared" si="8"/>
        <v>-5.6106741245921105E-2</v>
      </c>
    </row>
    <row r="43" spans="1:16" ht="20.100000000000001" customHeight="1" x14ac:dyDescent="0.25">
      <c r="A43" s="38" t="s">
        <v>164</v>
      </c>
      <c r="B43" s="19">
        <v>398.14</v>
      </c>
      <c r="C43" s="140">
        <v>377.77000000000004</v>
      </c>
      <c r="D43" s="247">
        <f t="shared" si="32"/>
        <v>3.5330803661752855E-2</v>
      </c>
      <c r="E43" s="215">
        <f t="shared" si="33"/>
        <v>4.6959334312869964E-2</v>
      </c>
      <c r="F43" s="52">
        <f t="shared" si="38"/>
        <v>-5.1162907519967722E-2</v>
      </c>
      <c r="H43" s="19">
        <v>218.01899999999998</v>
      </c>
      <c r="I43" s="140">
        <v>242.32</v>
      </c>
      <c r="J43" s="247">
        <f t="shared" si="34"/>
        <v>3.8022752017864252E-2</v>
      </c>
      <c r="K43" s="215">
        <f t="shared" si="35"/>
        <v>5.3993928579704753E-2</v>
      </c>
      <c r="L43" s="52">
        <f t="shared" si="39"/>
        <v>0.11146276241978918</v>
      </c>
      <c r="N43" s="27">
        <f t="shared" si="36"/>
        <v>5.4759381122218311</v>
      </c>
      <c r="O43" s="152">
        <f t="shared" si="37"/>
        <v>6.4144850041030246</v>
      </c>
      <c r="P43" s="52">
        <f t="shared" si="8"/>
        <v>0.17139472226437988</v>
      </c>
    </row>
    <row r="44" spans="1:16" ht="20.100000000000001" customHeight="1" x14ac:dyDescent="0.25">
      <c r="A44" s="38" t="s">
        <v>170</v>
      </c>
      <c r="B44" s="19">
        <v>415.09000000000003</v>
      </c>
      <c r="C44" s="140">
        <v>277.54999999999995</v>
      </c>
      <c r="D44" s="247">
        <f t="shared" si="32"/>
        <v>3.683494070416686E-2</v>
      </c>
      <c r="E44" s="215">
        <f t="shared" si="33"/>
        <v>3.4501318893869433E-2</v>
      </c>
      <c r="F44" s="52">
        <f t="shared" si="38"/>
        <v>-0.33134982774819932</v>
      </c>
      <c r="H44" s="19">
        <v>368.38100000000003</v>
      </c>
      <c r="I44" s="140">
        <v>240.04399999999998</v>
      </c>
      <c r="J44" s="247">
        <f t="shared" si="34"/>
        <v>6.4246049248427223E-2</v>
      </c>
      <c r="K44" s="215">
        <f t="shared" si="35"/>
        <v>5.3486788511004656E-2</v>
      </c>
      <c r="L44" s="52">
        <f t="shared" si="39"/>
        <v>-0.34838115972322142</v>
      </c>
      <c r="N44" s="27">
        <f t="shared" si="36"/>
        <v>8.8747259630441597</v>
      </c>
      <c r="O44" s="152">
        <f t="shared" si="37"/>
        <v>8.6486759142496865</v>
      </c>
      <c r="P44" s="52">
        <f t="shared" si="8"/>
        <v>-2.5471214518147753E-2</v>
      </c>
    </row>
    <row r="45" spans="1:16" ht="20.100000000000001" customHeight="1" x14ac:dyDescent="0.25">
      <c r="A45" s="38" t="s">
        <v>167</v>
      </c>
      <c r="B45" s="19">
        <v>133.87</v>
      </c>
      <c r="C45" s="140">
        <v>293.05000000000007</v>
      </c>
      <c r="D45" s="247">
        <f t="shared" si="32"/>
        <v>1.1879576747372418E-2</v>
      </c>
      <c r="E45" s="215">
        <f t="shared" si="33"/>
        <v>3.6428072426043748E-2</v>
      </c>
      <c r="F45" s="52">
        <f t="shared" si="38"/>
        <v>1.1890640173302462</v>
      </c>
      <c r="H45" s="19">
        <v>92.373000000000005</v>
      </c>
      <c r="I45" s="140">
        <v>233.81599999999997</v>
      </c>
      <c r="J45" s="247">
        <f t="shared" si="34"/>
        <v>1.6109952215844377E-2</v>
      </c>
      <c r="K45" s="215">
        <f t="shared" si="35"/>
        <v>5.2099060765897348E-2</v>
      </c>
      <c r="L45" s="52">
        <f t="shared" si="39"/>
        <v>1.5312158314659043</v>
      </c>
      <c r="N45" s="27">
        <f t="shared" si="36"/>
        <v>6.9002016882049757</v>
      </c>
      <c r="O45" s="152">
        <f t="shared" si="37"/>
        <v>7.9787067053403824</v>
      </c>
      <c r="P45" s="52">
        <f t="shared" si="8"/>
        <v>0.15630050625606712</v>
      </c>
    </row>
    <row r="46" spans="1:16" ht="20.100000000000001" customHeight="1" x14ac:dyDescent="0.25">
      <c r="A46" s="38" t="s">
        <v>184</v>
      </c>
      <c r="B46" s="19">
        <v>241.14000000000004</v>
      </c>
      <c r="C46" s="140">
        <v>171.22</v>
      </c>
      <c r="D46" s="247">
        <f t="shared" si="32"/>
        <v>2.1398678844112839E-2</v>
      </c>
      <c r="E46" s="215">
        <f t="shared" si="33"/>
        <v>2.1283789663153758E-2</v>
      </c>
      <c r="F46" s="52">
        <f t="shared" si="38"/>
        <v>-0.28995604213320075</v>
      </c>
      <c r="H46" s="19">
        <v>126.97299999999998</v>
      </c>
      <c r="I46" s="140">
        <v>113.32300000000002</v>
      </c>
      <c r="J46" s="247">
        <f t="shared" si="34"/>
        <v>2.2144230053180124E-2</v>
      </c>
      <c r="K46" s="215">
        <f t="shared" si="35"/>
        <v>2.5250717928515531E-2</v>
      </c>
      <c r="L46" s="52">
        <f t="shared" si="39"/>
        <v>-0.10750316996526793</v>
      </c>
      <c r="N46" s="27">
        <f t="shared" si="36"/>
        <v>5.265530397279587</v>
      </c>
      <c r="O46" s="152">
        <f t="shared" si="37"/>
        <v>6.6185609157808676</v>
      </c>
      <c r="P46" s="52">
        <f t="shared" si="8"/>
        <v>0.25695996726185794</v>
      </c>
    </row>
    <row r="47" spans="1:16" ht="20.100000000000001" customHeight="1" x14ac:dyDescent="0.25">
      <c r="A47" s="38" t="s">
        <v>180</v>
      </c>
      <c r="B47" s="19">
        <v>111.03</v>
      </c>
      <c r="C47" s="140">
        <v>113.97999999999999</v>
      </c>
      <c r="D47" s="247">
        <f t="shared" si="32"/>
        <v>9.8527631751756158E-3</v>
      </c>
      <c r="E47" s="215">
        <f t="shared" si="33"/>
        <v>1.4168475328853318E-2</v>
      </c>
      <c r="F47" s="52">
        <f t="shared" si="38"/>
        <v>2.6569395658830843E-2</v>
      </c>
      <c r="H47" s="19">
        <v>139.17699999999999</v>
      </c>
      <c r="I47" s="140">
        <v>108.304</v>
      </c>
      <c r="J47" s="247">
        <f t="shared" si="34"/>
        <v>2.4272620999042711E-2</v>
      </c>
      <c r="K47" s="215">
        <f t="shared" si="35"/>
        <v>2.4132380492309112E-2</v>
      </c>
      <c r="L47" s="52">
        <f t="shared" si="39"/>
        <v>-0.22182544529627735</v>
      </c>
      <c r="N47" s="27">
        <f t="shared" si="36"/>
        <v>12.535080608844456</v>
      </c>
      <c r="O47" s="152">
        <f t="shared" si="37"/>
        <v>9.5020178978768204</v>
      </c>
      <c r="P47" s="52">
        <f t="shared" si="8"/>
        <v>-0.24196595184458397</v>
      </c>
    </row>
    <row r="48" spans="1:16" ht="20.100000000000001" customHeight="1" x14ac:dyDescent="0.25">
      <c r="A48" s="38" t="s">
        <v>171</v>
      </c>
      <c r="B48" s="19">
        <v>97.55</v>
      </c>
      <c r="C48" s="140">
        <v>70.44</v>
      </c>
      <c r="D48" s="247">
        <f t="shared" si="32"/>
        <v>8.6565527131260128E-3</v>
      </c>
      <c r="E48" s="215">
        <f t="shared" si="33"/>
        <v>8.7561625036359694E-3</v>
      </c>
      <c r="F48" s="52">
        <f t="shared" ref="F48:F54" si="40">(C48-B48)/B48</f>
        <v>-0.27790876473603282</v>
      </c>
      <c r="H48" s="19">
        <v>101.14700000000001</v>
      </c>
      <c r="I48" s="140">
        <v>104.57</v>
      </c>
      <c r="J48" s="247">
        <f t="shared" si="34"/>
        <v>1.7640147410780328E-2</v>
      </c>
      <c r="K48" s="215">
        <f t="shared" si="35"/>
        <v>2.3300367743396031E-2</v>
      </c>
      <c r="L48" s="52">
        <f t="shared" ref="L48:L55" si="41">(I48-H48)/H48</f>
        <v>3.3841834162159898E-2</v>
      </c>
      <c r="N48" s="27">
        <f t="shared" ref="N48:N51" si="42">(H48/B48)*10</f>
        <v>10.36873398257304</v>
      </c>
      <c r="O48" s="152">
        <f t="shared" ref="O48:O51" si="43">(I48/C48)*10</f>
        <v>14.84525837592277</v>
      </c>
      <c r="P48" s="52">
        <f t="shared" ref="P48:P51" si="44">(O48-N48)/N48</f>
        <v>0.43173297732138971</v>
      </c>
    </row>
    <row r="49" spans="1:16" ht="20.100000000000001" customHeight="1" x14ac:dyDescent="0.25">
      <c r="A49" s="38" t="s">
        <v>182</v>
      </c>
      <c r="B49" s="19">
        <v>36.36</v>
      </c>
      <c r="C49" s="140">
        <v>76.669999999999987</v>
      </c>
      <c r="D49" s="247">
        <f t="shared" si="32"/>
        <v>3.2265736201872049E-3</v>
      </c>
      <c r="E49" s="215">
        <f t="shared" si="33"/>
        <v>9.530593116890541E-3</v>
      </c>
      <c r="F49" s="52">
        <f t="shared" si="40"/>
        <v>1.1086358635863582</v>
      </c>
      <c r="H49" s="19">
        <v>28.243999999999996</v>
      </c>
      <c r="I49" s="140">
        <v>64.387999999999991</v>
      </c>
      <c r="J49" s="247">
        <f t="shared" si="34"/>
        <v>4.9257844866390449E-3</v>
      </c>
      <c r="K49" s="215">
        <f t="shared" si="35"/>
        <v>1.434698363069507E-2</v>
      </c>
      <c r="L49" s="52">
        <f t="shared" si="41"/>
        <v>1.2797054241608836</v>
      </c>
      <c r="N49" s="27">
        <f t="shared" si="42"/>
        <v>7.7678767876787669</v>
      </c>
      <c r="O49" s="152">
        <f t="shared" si="43"/>
        <v>8.3980696491456897</v>
      </c>
      <c r="P49" s="52">
        <f t="shared" si="44"/>
        <v>8.1128071246768574E-2</v>
      </c>
    </row>
    <row r="50" spans="1:16" ht="20.100000000000001" customHeight="1" x14ac:dyDescent="0.25">
      <c r="A50" s="38" t="s">
        <v>186</v>
      </c>
      <c r="B50" s="19">
        <v>109.91000000000001</v>
      </c>
      <c r="C50" s="140">
        <v>86.179999999999993</v>
      </c>
      <c r="D50" s="247">
        <f t="shared" si="32"/>
        <v>9.7533747688332163E-3</v>
      </c>
      <c r="E50" s="215">
        <f t="shared" si="33"/>
        <v>1.0712749638889093E-2</v>
      </c>
      <c r="F50" s="52">
        <f t="shared" si="40"/>
        <v>-0.21590392139022851</v>
      </c>
      <c r="H50" s="19">
        <v>74.487999999999985</v>
      </c>
      <c r="I50" s="140">
        <v>62.548000000000002</v>
      </c>
      <c r="J50" s="247">
        <f t="shared" si="34"/>
        <v>1.2990788657441197E-2</v>
      </c>
      <c r="K50" s="215">
        <f t="shared" si="35"/>
        <v>1.3936993416983217E-2</v>
      </c>
      <c r="L50" s="52">
        <f t="shared" si="41"/>
        <v>-0.16029427558801398</v>
      </c>
      <c r="N50" s="27">
        <f t="shared" si="42"/>
        <v>6.7771813301792356</v>
      </c>
      <c r="O50" s="152">
        <f t="shared" si="43"/>
        <v>7.2578324437224415</v>
      </c>
      <c r="P50" s="52">
        <f t="shared" si="44"/>
        <v>7.0921979230928162E-2</v>
      </c>
    </row>
    <row r="51" spans="1:16" ht="20.100000000000001" customHeight="1" x14ac:dyDescent="0.25">
      <c r="A51" s="38" t="s">
        <v>185</v>
      </c>
      <c r="B51" s="19">
        <v>27.849999999999998</v>
      </c>
      <c r="C51" s="140">
        <v>135.78</v>
      </c>
      <c r="D51" s="247">
        <f t="shared" si="32"/>
        <v>2.4713992112820036E-3</v>
      </c>
      <c r="E51" s="215">
        <f t="shared" si="33"/>
        <v>1.6878360941846849E-2</v>
      </c>
      <c r="F51" s="52">
        <f t="shared" si="40"/>
        <v>3.8754039497307007</v>
      </c>
      <c r="H51" s="19">
        <v>15.153</v>
      </c>
      <c r="I51" s="140">
        <v>57.785000000000004</v>
      </c>
      <c r="J51" s="247">
        <f t="shared" si="34"/>
        <v>2.6426997707846428E-3</v>
      </c>
      <c r="K51" s="215">
        <f t="shared" si="35"/>
        <v>1.2875698097467149E-2</v>
      </c>
      <c r="L51" s="52">
        <f t="shared" si="41"/>
        <v>2.8134362832442421</v>
      </c>
      <c r="N51" s="27">
        <f t="shared" si="42"/>
        <v>5.4409335727109518</v>
      </c>
      <c r="O51" s="152">
        <f t="shared" si="43"/>
        <v>4.2557814111062013</v>
      </c>
      <c r="P51" s="52">
        <f t="shared" si="44"/>
        <v>-0.21782147232028179</v>
      </c>
    </row>
    <row r="52" spans="1:16" ht="20.100000000000001" customHeight="1" x14ac:dyDescent="0.25">
      <c r="A52" s="38" t="s">
        <v>175</v>
      </c>
      <c r="B52" s="19">
        <v>67.700000000000017</v>
      </c>
      <c r="C52" s="140">
        <v>65.22</v>
      </c>
      <c r="D52" s="247">
        <f t="shared" si="32"/>
        <v>6.0076742048040107E-3</v>
      </c>
      <c r="E52" s="215">
        <f t="shared" si="33"/>
        <v>8.1072816366714647E-3</v>
      </c>
      <c r="F52" s="52">
        <f t="shared" si="40"/>
        <v>-3.6632200886263185E-2</v>
      </c>
      <c r="H52" s="19">
        <v>48.716000000000008</v>
      </c>
      <c r="I52" s="140">
        <v>51.940000000000005</v>
      </c>
      <c r="J52" s="247">
        <f t="shared" si="34"/>
        <v>8.4961236740938879E-3</v>
      </c>
      <c r="K52" s="215">
        <f t="shared" si="35"/>
        <v>1.1573310706627045E-2</v>
      </c>
      <c r="L52" s="52">
        <f t="shared" si="41"/>
        <v>6.617948928483447E-2</v>
      </c>
      <c r="N52" s="27">
        <f t="shared" si="36"/>
        <v>7.19586410635155</v>
      </c>
      <c r="O52" s="152">
        <f t="shared" si="37"/>
        <v>7.9638147807421049</v>
      </c>
      <c r="P52" s="52">
        <f t="shared" si="8"/>
        <v>0.10672111966549094</v>
      </c>
    </row>
    <row r="53" spans="1:16" ht="20.100000000000001" customHeight="1" x14ac:dyDescent="0.25">
      <c r="A53" s="38" t="s">
        <v>181</v>
      </c>
      <c r="B53" s="19">
        <v>38.129999999999995</v>
      </c>
      <c r="C53" s="140">
        <v>61.550000000000004</v>
      </c>
      <c r="D53" s="247">
        <f t="shared" si="32"/>
        <v>3.3836427980676051E-3</v>
      </c>
      <c r="E53" s="215">
        <f t="shared" si="33"/>
        <v>7.6510761229243891E-3</v>
      </c>
      <c r="F53" s="52">
        <f t="shared" si="40"/>
        <v>0.61421452924206688</v>
      </c>
      <c r="H53" s="19">
        <v>32.022999999999996</v>
      </c>
      <c r="I53" s="140">
        <v>46.846000000000004</v>
      </c>
      <c r="J53" s="247">
        <f t="shared" si="34"/>
        <v>5.5848462192197327E-3</v>
      </c>
      <c r="K53" s="215">
        <f t="shared" si="35"/>
        <v>1.0438261712796505E-2</v>
      </c>
      <c r="L53" s="52">
        <f t="shared" si="41"/>
        <v>0.46288605065109484</v>
      </c>
      <c r="N53" s="27">
        <f t="shared" ref="N53:N54" si="45">(H53/B53)*10</f>
        <v>8.3983739837398375</v>
      </c>
      <c r="O53" s="152">
        <f t="shared" ref="O53:O54" si="46">(I53/C53)*10</f>
        <v>7.6110479285134041</v>
      </c>
      <c r="P53" s="52">
        <f t="shared" ref="P53:P54" si="47">(O53-N53)/N53</f>
        <v>-9.3747439296080648E-2</v>
      </c>
    </row>
    <row r="54" spans="1:16" ht="20.100000000000001" customHeight="1" x14ac:dyDescent="0.25">
      <c r="A54" s="38" t="s">
        <v>176</v>
      </c>
      <c r="B54" s="19">
        <v>41.989999999999995</v>
      </c>
      <c r="C54" s="140">
        <v>61.239999999999995</v>
      </c>
      <c r="D54" s="247">
        <f t="shared" si="32"/>
        <v>3.7261778413548055E-3</v>
      </c>
      <c r="E54" s="215">
        <f t="shared" si="33"/>
        <v>7.6125410522809023E-3</v>
      </c>
      <c r="F54" s="52">
        <f t="shared" si="40"/>
        <v>0.45844248630626344</v>
      </c>
      <c r="H54" s="19">
        <v>24.478999999999999</v>
      </c>
      <c r="I54" s="140">
        <v>42.331000000000003</v>
      </c>
      <c r="J54" s="247">
        <f t="shared" si="34"/>
        <v>4.2691643693682614E-3</v>
      </c>
      <c r="K54" s="215">
        <f t="shared" si="35"/>
        <v>9.4322259438242087E-3</v>
      </c>
      <c r="L54" s="52">
        <f t="shared" si="41"/>
        <v>0.72927815678745067</v>
      </c>
      <c r="N54" s="27">
        <f t="shared" si="45"/>
        <v>5.829721362229102</v>
      </c>
      <c r="O54" s="152">
        <f t="shared" si="46"/>
        <v>6.9123122142390603</v>
      </c>
      <c r="P54" s="52">
        <f t="shared" si="47"/>
        <v>0.18570198895338105</v>
      </c>
    </row>
    <row r="55" spans="1:16" ht="20.100000000000001" customHeight="1" x14ac:dyDescent="0.25">
      <c r="A55" s="38" t="s">
        <v>187</v>
      </c>
      <c r="B55" s="19">
        <v>12.78</v>
      </c>
      <c r="C55" s="140">
        <v>14.169999999999998</v>
      </c>
      <c r="D55" s="247">
        <f t="shared" si="32"/>
        <v>1.1340927080856018E-3</v>
      </c>
      <c r="E55" s="215">
        <f t="shared" si="33"/>
        <v>1.7614256484457932E-3</v>
      </c>
      <c r="F55" s="52">
        <f t="shared" si="38"/>
        <v>0.10876369327073543</v>
      </c>
      <c r="H55" s="19">
        <v>12.110999999999999</v>
      </c>
      <c r="I55" s="140">
        <v>14.621</v>
      </c>
      <c r="J55" s="247">
        <f t="shared" si="34"/>
        <v>2.1121716441610773E-3</v>
      </c>
      <c r="K55" s="215">
        <f t="shared" si="35"/>
        <v>3.2578624536309972E-3</v>
      </c>
      <c r="L55" s="52">
        <f t="shared" si="41"/>
        <v>0.20724960779456708</v>
      </c>
      <c r="N55" s="27">
        <f t="shared" ref="N55" si="48">(H55/B55)*10</f>
        <v>9.476525821596244</v>
      </c>
      <c r="O55" s="152">
        <f t="shared" ref="O55" si="49">(I55/C55)*10</f>
        <v>10.318278052223009</v>
      </c>
      <c r="P55" s="52">
        <f t="shared" ref="P55" si="50">(O55-N55)/N55</f>
        <v>8.8824981483032459E-2</v>
      </c>
    </row>
    <row r="56" spans="1:16" ht="20.100000000000001" customHeight="1" x14ac:dyDescent="0.25">
      <c r="A56" s="38" t="s">
        <v>207</v>
      </c>
      <c r="B56" s="19">
        <v>6.47</v>
      </c>
      <c r="C56" s="140">
        <v>6.7299999999999995</v>
      </c>
      <c r="D56" s="247">
        <f t="shared" ref="D56:D57" si="51">B56/$B$62</f>
        <v>5.741455259244009E-4</v>
      </c>
      <c r="E56" s="215">
        <f t="shared" ref="E56:E57" si="52">C56/$C$62</f>
        <v>8.3658395300213045E-4</v>
      </c>
      <c r="F56" s="52">
        <f>(C56-B56)/B56</f>
        <v>4.0185471406491466E-2</v>
      </c>
      <c r="H56" s="19">
        <v>7.8650000000000002</v>
      </c>
      <c r="I56" s="140">
        <v>12.606</v>
      </c>
      <c r="J56" s="247">
        <f t="shared" si="34"/>
        <v>1.3716646008857135E-3</v>
      </c>
      <c r="K56" s="215">
        <f t="shared" si="35"/>
        <v>2.8088786054628516E-3</v>
      </c>
      <c r="L56" s="52">
        <f t="shared" ref="L56" si="53">(I56-H56)/H56</f>
        <v>0.60279720279720272</v>
      </c>
      <c r="N56" s="27">
        <f t="shared" ref="N56" si="54">(H56/B56)*10</f>
        <v>12.156105100463678</v>
      </c>
      <c r="O56" s="152">
        <f t="shared" ref="O56" si="55">(I56/C56)*10</f>
        <v>18.731054977711739</v>
      </c>
      <c r="P56" s="52">
        <f t="shared" ref="P56" si="56">(O56-N56)/N56</f>
        <v>0.54087635989567651</v>
      </c>
    </row>
    <row r="57" spans="1:16" ht="20.100000000000001" customHeight="1" x14ac:dyDescent="0.25">
      <c r="A57" s="38" t="s">
        <v>189</v>
      </c>
      <c r="B57" s="19">
        <v>3.92</v>
      </c>
      <c r="C57" s="140">
        <v>4.04</v>
      </c>
      <c r="D57" s="247">
        <f t="shared" si="51"/>
        <v>3.4785942219840054E-4</v>
      </c>
      <c r="E57" s="215">
        <f t="shared" si="52"/>
        <v>5.0219898516026861E-4</v>
      </c>
      <c r="F57" s="52">
        <f t="shared" ref="F57:F58" si="57">(C57-B57)/B57</f>
        <v>3.0612244897959211E-2</v>
      </c>
      <c r="H57" s="19">
        <v>6.6159999999999997</v>
      </c>
      <c r="I57" s="140">
        <v>5.774</v>
      </c>
      <c r="J57" s="247">
        <f t="shared" ref="J57:J58" si="58">H57/$H$62</f>
        <v>1.1538376350235067E-3</v>
      </c>
      <c r="K57" s="215">
        <f t="shared" ref="K57:K58" si="59">I57/$I$62</f>
        <v>1.2865671162892675E-3</v>
      </c>
      <c r="L57" s="52">
        <f t="shared" ref="L57:L58" si="60">(I57-H57)/H57</f>
        <v>-0.12726723095525994</v>
      </c>
      <c r="N57" s="27">
        <f t="shared" ref="N57:N58" si="61">(H57/B57)*10</f>
        <v>16.877551020408163</v>
      </c>
      <c r="O57" s="152">
        <f t="shared" ref="O57:O59" si="62">(I57/C57)*10</f>
        <v>14.292079207920791</v>
      </c>
      <c r="P57" s="52">
        <f t="shared" ref="P57:P58" si="63">(O57-N57)/N57</f>
        <v>-0.15318998647144041</v>
      </c>
    </row>
    <row r="58" spans="1:16" ht="20.100000000000001" customHeight="1" x14ac:dyDescent="0.25">
      <c r="A58" s="38" t="s">
        <v>190</v>
      </c>
      <c r="B58" s="19">
        <v>4.91</v>
      </c>
      <c r="C58" s="140">
        <v>4.42</v>
      </c>
      <c r="D58" s="247">
        <f>B58/$B$62</f>
        <v>4.3571167423320071E-4</v>
      </c>
      <c r="E58" s="215">
        <f>C58/$C$62</f>
        <v>5.4943552336841265E-4</v>
      </c>
      <c r="F58" s="52">
        <f t="shared" si="57"/>
        <v>-9.9796334012220003E-2</v>
      </c>
      <c r="H58" s="19">
        <v>6.4860000000000007</v>
      </c>
      <c r="I58" s="140">
        <v>5.3849999999999998</v>
      </c>
      <c r="J58" s="247">
        <f t="shared" si="58"/>
        <v>1.1311654928601066E-3</v>
      </c>
      <c r="K58" s="215">
        <f t="shared" si="59"/>
        <v>1.1998898374121414E-3</v>
      </c>
      <c r="L58" s="52">
        <f t="shared" si="60"/>
        <v>-0.16975023126734518</v>
      </c>
      <c r="N58" s="27">
        <f t="shared" si="61"/>
        <v>13.209775967413442</v>
      </c>
      <c r="O58" s="152">
        <f t="shared" si="62"/>
        <v>12.183257918552036</v>
      </c>
      <c r="P58" s="52">
        <f t="shared" si="63"/>
        <v>-7.7708967312820024E-2</v>
      </c>
    </row>
    <row r="59" spans="1:16" ht="20.100000000000001" customHeight="1" x14ac:dyDescent="0.25">
      <c r="A59" s="38" t="s">
        <v>232</v>
      </c>
      <c r="B59" s="19"/>
      <c r="C59" s="140">
        <v>1.29</v>
      </c>
      <c r="D59" s="247">
        <f>B59/$B$62</f>
        <v>0</v>
      </c>
      <c r="E59" s="215">
        <f>C59/$C$62</f>
        <v>1.6035561654869962E-4</v>
      </c>
      <c r="F59" s="52"/>
      <c r="H59" s="19"/>
      <c r="I59" s="140">
        <v>4.056</v>
      </c>
      <c r="J59" s="247">
        <f t="shared" si="34"/>
        <v>0</v>
      </c>
      <c r="K59" s="215">
        <f t="shared" si="35"/>
        <v>9.037610363126547E-4</v>
      </c>
      <c r="L59" s="52"/>
      <c r="N59" s="27"/>
      <c r="O59" s="152">
        <f t="shared" si="62"/>
        <v>31.441860465116278</v>
      </c>
      <c r="P59" s="52"/>
    </row>
    <row r="60" spans="1:16" ht="20.100000000000001" customHeight="1" x14ac:dyDescent="0.25">
      <c r="A60" s="38" t="s">
        <v>217</v>
      </c>
      <c r="B60" s="19">
        <v>16.53</v>
      </c>
      <c r="C60" s="140">
        <v>3.89</v>
      </c>
      <c r="D60" s="247">
        <f>B60/$B$62</f>
        <v>1.4668663900356024E-3</v>
      </c>
      <c r="E60" s="215">
        <f>C60/$C$62</f>
        <v>4.8355298323600118E-4</v>
      </c>
      <c r="F60" s="52">
        <f t="shared" si="38"/>
        <v>-0.76467029643073203</v>
      </c>
      <c r="H60" s="19">
        <v>14.997</v>
      </c>
      <c r="I60" s="140">
        <v>3.766</v>
      </c>
      <c r="J60" s="247">
        <f t="shared" si="34"/>
        <v>2.6154932001885628E-3</v>
      </c>
      <c r="K60" s="215">
        <f t="shared" si="35"/>
        <v>8.3914301349937326E-4</v>
      </c>
      <c r="L60" s="52">
        <f t="shared" ref="L60" si="64">(I60-H60)/H60</f>
        <v>-0.74888310995532437</v>
      </c>
      <c r="N60" s="27">
        <f t="shared" ref="N60" si="65">(H60/B60)*10</f>
        <v>9.0725952813067146</v>
      </c>
      <c r="O60" s="152">
        <f t="shared" ref="O60" si="66">(I60/C60)*10</f>
        <v>9.6812339331619537</v>
      </c>
      <c r="P60" s="52">
        <f t="shared" ref="P60" si="67">(O60-N60)/N60</f>
        <v>6.7085396513750103E-2</v>
      </c>
    </row>
    <row r="61" spans="1:16" ht="20.100000000000001" customHeight="1" thickBot="1" x14ac:dyDescent="0.3">
      <c r="A61" s="8" t="s">
        <v>17</v>
      </c>
      <c r="B61" s="19">
        <f>B62-SUM(B39:B60)</f>
        <v>12.369999999998981</v>
      </c>
      <c r="C61" s="140">
        <f>C62-SUM(C39:C60)</f>
        <v>7.3600000000014916</v>
      </c>
      <c r="D61" s="247">
        <f>B61/$B$62</f>
        <v>1.0977094521923113E-3</v>
      </c>
      <c r="E61" s="215">
        <f>C61/$C$62</f>
        <v>9.1489716108423907E-4</v>
      </c>
      <c r="F61" s="52">
        <f t="shared" si="38"/>
        <v>-0.40501212611139065</v>
      </c>
      <c r="H61" s="19">
        <f>H62-SUM(H39:H60)</f>
        <v>9.3429999999989377</v>
      </c>
      <c r="I61" s="140">
        <f>I62-SUM(I39:I60)</f>
        <v>7.8010000000012951</v>
      </c>
      <c r="J61" s="247">
        <f t="shared" si="34"/>
        <v>1.6294294171740322E-3</v>
      </c>
      <c r="K61" s="215">
        <f t="shared" si="35"/>
        <v>1.7382248136775618E-3</v>
      </c>
      <c r="L61" s="52">
        <f t="shared" ref="L61" si="68">(I61-H61)/H61</f>
        <v>-0.1650433479608068</v>
      </c>
      <c r="N61" s="27">
        <f t="shared" ref="N61" si="69">(H61/B61)*10</f>
        <v>7.552950687146085</v>
      </c>
      <c r="O61" s="152">
        <f t="shared" ref="O61" si="70">(I61/C61)*10</f>
        <v>10.599184782608306</v>
      </c>
      <c r="P61" s="52">
        <f t="shared" ref="P61" si="71">(O61-N61)/N61</f>
        <v>0.40331709045134173</v>
      </c>
    </row>
    <row r="62" spans="1:16" ht="26.25" customHeight="1" thickBot="1" x14ac:dyDescent="0.3">
      <c r="A62" s="12" t="s">
        <v>18</v>
      </c>
      <c r="B62" s="17">
        <v>11268.92</v>
      </c>
      <c r="C62" s="145">
        <v>8044.6200000000008</v>
      </c>
      <c r="D62" s="253">
        <f>SUM(D39:D61)</f>
        <v>0.99999999999999967</v>
      </c>
      <c r="E62" s="254">
        <f>SUM(E39:E61)</f>
        <v>1</v>
      </c>
      <c r="F62" s="57">
        <f t="shared" si="38"/>
        <v>-0.28612324872303641</v>
      </c>
      <c r="G62" s="1"/>
      <c r="H62" s="17">
        <v>5733.9089999999997</v>
      </c>
      <c r="I62" s="145">
        <v>4487.9120000000012</v>
      </c>
      <c r="J62" s="253">
        <f>SUM(J39:J61)</f>
        <v>0.99999999999999989</v>
      </c>
      <c r="K62" s="254">
        <f>SUM(K39:K61)</f>
        <v>1</v>
      </c>
      <c r="L62" s="57">
        <f t="shared" si="39"/>
        <v>-0.21730323937823195</v>
      </c>
      <c r="M62" s="1"/>
      <c r="N62" s="29">
        <f t="shared" si="36"/>
        <v>5.0882506930566551</v>
      </c>
      <c r="O62" s="146">
        <f t="shared" si="37"/>
        <v>5.5787743858628511</v>
      </c>
      <c r="P62" s="57">
        <f t="shared" si="8"/>
        <v>9.6403208567446719E-2</v>
      </c>
    </row>
    <row r="64" spans="1:16" ht="15.75" thickBot="1" x14ac:dyDescent="0.3"/>
    <row r="65" spans="1:16" x14ac:dyDescent="0.25">
      <c r="A65" s="357" t="s">
        <v>15</v>
      </c>
      <c r="B65" s="351" t="s">
        <v>1</v>
      </c>
      <c r="C65" s="344"/>
      <c r="D65" s="351" t="s">
        <v>104</v>
      </c>
      <c r="E65" s="344"/>
      <c r="F65" s="130" t="s">
        <v>0</v>
      </c>
      <c r="H65" s="360" t="s">
        <v>19</v>
      </c>
      <c r="I65" s="361"/>
      <c r="J65" s="351" t="s">
        <v>104</v>
      </c>
      <c r="K65" s="349"/>
      <c r="L65" s="130" t="s">
        <v>0</v>
      </c>
      <c r="N65" s="343" t="s">
        <v>22</v>
      </c>
      <c r="O65" s="344"/>
      <c r="P65" s="130" t="s">
        <v>0</v>
      </c>
    </row>
    <row r="66" spans="1:16" x14ac:dyDescent="0.25">
      <c r="A66" s="358"/>
      <c r="B66" s="352" t="str">
        <f>B5</f>
        <v>jan-out</v>
      </c>
      <c r="C66" s="346"/>
      <c r="D66" s="352" t="str">
        <f>B5</f>
        <v>jan-out</v>
      </c>
      <c r="E66" s="346"/>
      <c r="F66" s="131" t="str">
        <f>F37</f>
        <v>2023/2022</v>
      </c>
      <c r="H66" s="341" t="str">
        <f>B5</f>
        <v>jan-out</v>
      </c>
      <c r="I66" s="346"/>
      <c r="J66" s="352" t="str">
        <f>B5</f>
        <v>jan-out</v>
      </c>
      <c r="K66" s="342"/>
      <c r="L66" s="131" t="str">
        <f>L37</f>
        <v>2023/2022</v>
      </c>
      <c r="N66" s="341" t="str">
        <f>B5</f>
        <v>jan-out</v>
      </c>
      <c r="O66" s="342"/>
      <c r="P66" s="131" t="str">
        <f>P37</f>
        <v>2023/2022</v>
      </c>
    </row>
    <row r="67" spans="1:16" ht="19.5" customHeight="1" thickBot="1" x14ac:dyDescent="0.3">
      <c r="A67" s="359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 t="s">
        <v>23</v>
      </c>
    </row>
    <row r="68" spans="1:16" ht="20.100000000000001" customHeight="1" x14ac:dyDescent="0.25">
      <c r="A68" s="38" t="s">
        <v>159</v>
      </c>
      <c r="B68" s="39">
        <v>1886.1000000000001</v>
      </c>
      <c r="C68" s="147">
        <v>1886.2099999999998</v>
      </c>
      <c r="D68" s="247">
        <f t="shared" ref="D68:D78" si="72">B68/$B$96</f>
        <v>0.24269914493620801</v>
      </c>
      <c r="E68" s="246">
        <f t="shared" ref="E68:E78" si="73">C68/$C$96</f>
        <v>0.23653641891629221</v>
      </c>
      <c r="F68" s="61">
        <f t="shared" ref="F68:F95" si="74">(C68-B68)/B68</f>
        <v>5.8321403955077978E-5</v>
      </c>
      <c r="H68" s="19">
        <v>3282.1919999999996</v>
      </c>
      <c r="I68" s="147">
        <v>3032.25</v>
      </c>
      <c r="J68" s="245">
        <f t="shared" ref="J68:J78" si="75">H68/$H$96</f>
        <v>0.41444303793472459</v>
      </c>
      <c r="K68" s="246">
        <f t="shared" ref="K68:K78" si="76">I68/$I$96</f>
        <v>0.3638612382213835</v>
      </c>
      <c r="L68" s="61">
        <f t="shared" ref="L68:L70" si="77">(I68-H68)/H68</f>
        <v>-7.615093815352654E-2</v>
      </c>
      <c r="N68" s="41">
        <f t="shared" ref="N68:N70" si="78">(H68/B68)*10</f>
        <v>17.402004135517732</v>
      </c>
      <c r="O68" s="149">
        <f t="shared" ref="O68:O70" si="79">(I68/C68)*10</f>
        <v>16.075887626510305</v>
      </c>
      <c r="P68" s="61">
        <f t="shared" si="8"/>
        <v>-7.6204815185671917E-2</v>
      </c>
    </row>
    <row r="69" spans="1:16" ht="20.100000000000001" customHeight="1" x14ac:dyDescent="0.25">
      <c r="A69" s="38" t="s">
        <v>160</v>
      </c>
      <c r="B69" s="19">
        <v>1120.6400000000001</v>
      </c>
      <c r="C69" s="140">
        <v>1717.8999999999999</v>
      </c>
      <c r="D69" s="247">
        <f t="shared" si="72"/>
        <v>0.14420145791915176</v>
      </c>
      <c r="E69" s="215">
        <f t="shared" si="73"/>
        <v>0.21542983764071785</v>
      </c>
      <c r="F69" s="52">
        <f t="shared" si="74"/>
        <v>0.53296330668189584</v>
      </c>
      <c r="H69" s="19">
        <v>1010.9470000000001</v>
      </c>
      <c r="I69" s="140">
        <v>1717.8470000000002</v>
      </c>
      <c r="J69" s="214">
        <f t="shared" si="75"/>
        <v>0.12765247915752526</v>
      </c>
      <c r="K69" s="215">
        <f t="shared" si="76"/>
        <v>0.20613667622883636</v>
      </c>
      <c r="L69" s="52">
        <f t="shared" si="77"/>
        <v>0.69924536103277424</v>
      </c>
      <c r="N69" s="40">
        <f t="shared" si="78"/>
        <v>9.0211575528269563</v>
      </c>
      <c r="O69" s="143">
        <f t="shared" si="79"/>
        <v>9.9996914837883484</v>
      </c>
      <c r="P69" s="52">
        <f t="shared" si="8"/>
        <v>0.10847099446287238</v>
      </c>
    </row>
    <row r="70" spans="1:16" ht="20.100000000000001" customHeight="1" x14ac:dyDescent="0.25">
      <c r="A70" s="38" t="s">
        <v>178</v>
      </c>
      <c r="B70" s="19">
        <v>1878.8899999999999</v>
      </c>
      <c r="C70" s="140">
        <v>1441.29</v>
      </c>
      <c r="D70" s="247">
        <f t="shared" si="72"/>
        <v>0.24177137820327224</v>
      </c>
      <c r="E70" s="215">
        <f t="shared" si="73"/>
        <v>0.18074210995587067</v>
      </c>
      <c r="F70" s="52">
        <f t="shared" si="74"/>
        <v>-0.23290346960173292</v>
      </c>
      <c r="H70" s="19">
        <v>1081.296</v>
      </c>
      <c r="I70" s="140">
        <v>999.48299999999995</v>
      </c>
      <c r="J70" s="214">
        <f t="shared" si="75"/>
        <v>0.13653546140709197</v>
      </c>
      <c r="K70" s="215">
        <f t="shared" si="76"/>
        <v>0.11993507196346706</v>
      </c>
      <c r="L70" s="52">
        <f t="shared" si="77"/>
        <v>-7.5661983397700625E-2</v>
      </c>
      <c r="N70" s="40">
        <f t="shared" si="78"/>
        <v>5.7549723506964225</v>
      </c>
      <c r="O70" s="143">
        <f t="shared" si="79"/>
        <v>6.9346418833128656</v>
      </c>
      <c r="P70" s="52">
        <f t="shared" si="8"/>
        <v>0.20498265860020831</v>
      </c>
    </row>
    <row r="71" spans="1:16" ht="20.100000000000001" customHeight="1" x14ac:dyDescent="0.25">
      <c r="A71" s="38" t="s">
        <v>173</v>
      </c>
      <c r="B71" s="19">
        <v>191.31</v>
      </c>
      <c r="C71" s="140">
        <v>208.78</v>
      </c>
      <c r="D71" s="247">
        <f t="shared" si="72"/>
        <v>2.461734447682835E-2</v>
      </c>
      <c r="E71" s="215">
        <f t="shared" si="73"/>
        <v>2.6181641249565794E-2</v>
      </c>
      <c r="F71" s="52">
        <f t="shared" si="74"/>
        <v>9.131775652083006E-2</v>
      </c>
      <c r="H71" s="19">
        <v>435.70599999999996</v>
      </c>
      <c r="I71" s="140">
        <v>497.33999999999992</v>
      </c>
      <c r="J71" s="214">
        <f t="shared" si="75"/>
        <v>5.501668345008065E-2</v>
      </c>
      <c r="K71" s="215">
        <f t="shared" si="76"/>
        <v>5.967936292094083E-2</v>
      </c>
      <c r="L71" s="52">
        <f t="shared" ref="L71:L82" si="80">(I71-H71)/H71</f>
        <v>0.14145777198386059</v>
      </c>
      <c r="N71" s="40">
        <f t="shared" ref="N71:N81" si="81">(H71/B71)*10</f>
        <v>22.774868015263184</v>
      </c>
      <c r="O71" s="143">
        <f t="shared" ref="O71:O81" si="82">(I71/C71)*10</f>
        <v>23.821247245904775</v>
      </c>
      <c r="P71" s="52">
        <f t="shared" ref="P71:P81" si="83">(O71-N71)/N71</f>
        <v>4.5944469576742759E-2</v>
      </c>
    </row>
    <row r="72" spans="1:16" ht="20.100000000000001" customHeight="1" x14ac:dyDescent="0.25">
      <c r="A72" s="38" t="s">
        <v>192</v>
      </c>
      <c r="B72" s="19">
        <v>13.05</v>
      </c>
      <c r="C72" s="140">
        <v>550.16</v>
      </c>
      <c r="D72" s="247">
        <f t="shared" si="72"/>
        <v>1.6792449188364957E-3</v>
      </c>
      <c r="E72" s="215">
        <f t="shared" si="73"/>
        <v>6.8991722147050072E-2</v>
      </c>
      <c r="F72" s="52">
        <f t="shared" si="74"/>
        <v>41.157854406130269</v>
      </c>
      <c r="H72" s="19">
        <v>6.5750000000000002</v>
      </c>
      <c r="I72" s="140">
        <v>304.18599999999998</v>
      </c>
      <c r="J72" s="214">
        <f t="shared" si="75"/>
        <v>8.3022656030506882E-4</v>
      </c>
      <c r="K72" s="215">
        <f t="shared" si="76"/>
        <v>3.6501441045299614E-2</v>
      </c>
      <c r="L72" s="52">
        <f t="shared" si="80"/>
        <v>45.264030418250947</v>
      </c>
      <c r="N72" s="40">
        <f t="shared" ref="N72" si="84">(H72/B72)*10</f>
        <v>5.0383141762452111</v>
      </c>
      <c r="O72" s="143">
        <f t="shared" ref="O72" si="85">(I72/C72)*10</f>
        <v>5.5290460956812559</v>
      </c>
      <c r="P72" s="52">
        <f t="shared" ref="P72" si="86">(O72-N72)/N72</f>
        <v>9.7400023553465942E-2</v>
      </c>
    </row>
    <row r="73" spans="1:16" ht="20.100000000000001" customHeight="1" x14ac:dyDescent="0.25">
      <c r="A73" s="38" t="s">
        <v>168</v>
      </c>
      <c r="B73" s="19">
        <v>760.31</v>
      </c>
      <c r="C73" s="140">
        <v>633.42999999999995</v>
      </c>
      <c r="D73" s="247">
        <f t="shared" si="72"/>
        <v>9.783499649353071E-2</v>
      </c>
      <c r="E73" s="215">
        <f t="shared" si="73"/>
        <v>7.943403111750387E-2</v>
      </c>
      <c r="F73" s="52">
        <f t="shared" si="74"/>
        <v>-0.16687929923320752</v>
      </c>
      <c r="H73" s="19">
        <v>557.22800000000007</v>
      </c>
      <c r="I73" s="140">
        <v>284.41299999999995</v>
      </c>
      <c r="J73" s="214">
        <f t="shared" si="75"/>
        <v>7.0361290607706919E-2</v>
      </c>
      <c r="K73" s="215">
        <f t="shared" si="76"/>
        <v>3.4128738179984609E-2</v>
      </c>
      <c r="L73" s="52">
        <f t="shared" si="80"/>
        <v>-0.4895931288449254</v>
      </c>
      <c r="N73" s="40">
        <f t="shared" si="81"/>
        <v>7.3289579250568861</v>
      </c>
      <c r="O73" s="143">
        <f t="shared" si="82"/>
        <v>4.4900462560977532</v>
      </c>
      <c r="P73" s="52">
        <f t="shared" si="83"/>
        <v>-0.38735543278986662</v>
      </c>
    </row>
    <row r="74" spans="1:16" ht="20.100000000000001" customHeight="1" x14ac:dyDescent="0.25">
      <c r="A74" s="38" t="s">
        <v>172</v>
      </c>
      <c r="B74" s="19">
        <v>132.13999999999999</v>
      </c>
      <c r="C74" s="140">
        <v>167.59</v>
      </c>
      <c r="D74" s="247">
        <f t="shared" si="72"/>
        <v>1.7003480733720652E-2</v>
      </c>
      <c r="E74" s="215">
        <f t="shared" si="73"/>
        <v>2.101629110554043E-2</v>
      </c>
      <c r="F74" s="52">
        <f t="shared" si="74"/>
        <v>0.26827607083396415</v>
      </c>
      <c r="H74" s="19">
        <v>195.38399999999999</v>
      </c>
      <c r="I74" s="140">
        <v>271.30099999999999</v>
      </c>
      <c r="J74" s="214">
        <f t="shared" si="75"/>
        <v>2.4671176617284497E-2</v>
      </c>
      <c r="K74" s="215">
        <f t="shared" si="76"/>
        <v>3.2555336067507483E-2</v>
      </c>
      <c r="L74" s="52">
        <f t="shared" ref="L74" si="87">(I74-H74)/H74</f>
        <v>0.38855279859149167</v>
      </c>
      <c r="N74" s="40">
        <f t="shared" ref="N74" si="88">(H74/B74)*10</f>
        <v>14.786135916452247</v>
      </c>
      <c r="O74" s="143">
        <f t="shared" ref="O74" si="89">(I74/C74)*10</f>
        <v>16.188376394772956</v>
      </c>
      <c r="P74" s="52">
        <f t="shared" ref="P74" si="90">(O74-N74)/N74</f>
        <v>9.4834815954888019E-2</v>
      </c>
    </row>
    <row r="75" spans="1:16" ht="20.100000000000001" customHeight="1" x14ac:dyDescent="0.25">
      <c r="A75" s="38" t="s">
        <v>179</v>
      </c>
      <c r="B75" s="19">
        <v>642.5</v>
      </c>
      <c r="C75" s="140">
        <v>209.18</v>
      </c>
      <c r="D75" s="247">
        <f t="shared" si="72"/>
        <v>8.267546822624125E-2</v>
      </c>
      <c r="E75" s="215">
        <f t="shared" si="73"/>
        <v>2.6231802455140209E-2</v>
      </c>
      <c r="F75" s="52">
        <f t="shared" si="74"/>
        <v>-0.67442801556420229</v>
      </c>
      <c r="H75" s="19">
        <v>449.988</v>
      </c>
      <c r="I75" s="140">
        <v>239.21700000000001</v>
      </c>
      <c r="J75" s="214">
        <f t="shared" si="75"/>
        <v>5.6820074436282481E-2</v>
      </c>
      <c r="K75" s="215">
        <f t="shared" si="76"/>
        <v>2.8705348775201485E-2</v>
      </c>
      <c r="L75" s="52">
        <f t="shared" si="80"/>
        <v>-0.4683924904664124</v>
      </c>
      <c r="N75" s="40">
        <f t="shared" si="81"/>
        <v>7.0037042801556417</v>
      </c>
      <c r="O75" s="143">
        <f t="shared" si="82"/>
        <v>11.43594033846448</v>
      </c>
      <c r="P75" s="52">
        <f t="shared" si="83"/>
        <v>0.63284169077029362</v>
      </c>
    </row>
    <row r="76" spans="1:16" ht="20.100000000000001" customHeight="1" x14ac:dyDescent="0.25">
      <c r="A76" s="38" t="s">
        <v>162</v>
      </c>
      <c r="B76" s="19">
        <v>356.18</v>
      </c>
      <c r="C76" s="140">
        <v>232.82</v>
      </c>
      <c r="D76" s="247">
        <f t="shared" si="72"/>
        <v>4.5832448673653867E-2</v>
      </c>
      <c r="E76" s="215">
        <f t="shared" si="73"/>
        <v>2.9196329704588121E-2</v>
      </c>
      <c r="F76" s="52">
        <f t="shared" si="74"/>
        <v>-0.34634173732382506</v>
      </c>
      <c r="H76" s="19">
        <v>271.005</v>
      </c>
      <c r="I76" s="140">
        <v>208.00699999999998</v>
      </c>
      <c r="J76" s="214">
        <f t="shared" si="75"/>
        <v>3.4219855357486721E-2</v>
      </c>
      <c r="K76" s="215">
        <f t="shared" si="76"/>
        <v>2.4960238957445893E-2</v>
      </c>
      <c r="L76" s="52">
        <f t="shared" si="80"/>
        <v>-0.23246065570745936</v>
      </c>
      <c r="N76" s="40">
        <f t="shared" si="81"/>
        <v>7.6086529282946822</v>
      </c>
      <c r="O76" s="143">
        <f t="shared" si="82"/>
        <v>8.9342410445837981</v>
      </c>
      <c r="P76" s="52">
        <f t="shared" si="83"/>
        <v>0.17422113070233292</v>
      </c>
    </row>
    <row r="77" spans="1:16" ht="20.100000000000001" customHeight="1" x14ac:dyDescent="0.25">
      <c r="A77" s="38" t="s">
        <v>161</v>
      </c>
      <c r="B77" s="19">
        <v>307.76</v>
      </c>
      <c r="C77" s="140">
        <v>312.23</v>
      </c>
      <c r="D77" s="247">
        <f t="shared" si="72"/>
        <v>3.9601870974798455E-2</v>
      </c>
      <c r="E77" s="215">
        <f t="shared" si="73"/>
        <v>3.9154583041248817E-2</v>
      </c>
      <c r="F77" s="52">
        <f t="shared" si="74"/>
        <v>1.4524304652976435E-2</v>
      </c>
      <c r="H77" s="19">
        <v>156.76199999999997</v>
      </c>
      <c r="I77" s="140">
        <v>154.92399999999998</v>
      </c>
      <c r="J77" s="214">
        <f t="shared" si="75"/>
        <v>1.9794368980462839E-2</v>
      </c>
      <c r="K77" s="215">
        <f t="shared" si="76"/>
        <v>1.8590432342389187E-2</v>
      </c>
      <c r="L77" s="52">
        <f t="shared" ref="L77" si="91">(I77-H77)/H77</f>
        <v>-1.1724780240109173E-2</v>
      </c>
      <c r="N77" s="40">
        <f t="shared" ref="N77" si="92">(H77/B77)*10</f>
        <v>5.0936443982323878</v>
      </c>
      <c r="O77" s="143">
        <f t="shared" ref="O77" si="93">(I77/C77)*10</f>
        <v>4.961855042756941</v>
      </c>
      <c r="P77" s="52">
        <f t="shared" ref="P77" si="94">(O77-N77)/N77</f>
        <v>-2.5873293298837419E-2</v>
      </c>
    </row>
    <row r="78" spans="1:16" ht="20.100000000000001" customHeight="1" x14ac:dyDescent="0.25">
      <c r="A78" s="38" t="s">
        <v>174</v>
      </c>
      <c r="B78" s="19">
        <v>161.55000000000001</v>
      </c>
      <c r="C78" s="140">
        <v>203.4</v>
      </c>
      <c r="D78" s="247">
        <f t="shared" si="72"/>
        <v>2.0787893995251792E-2</v>
      </c>
      <c r="E78" s="215">
        <f t="shared" si="73"/>
        <v>2.5506973034589913E-2</v>
      </c>
      <c r="F78" s="52">
        <f t="shared" si="74"/>
        <v>0.25905292479108633</v>
      </c>
      <c r="H78" s="19">
        <v>110.676</v>
      </c>
      <c r="I78" s="140">
        <v>123.304</v>
      </c>
      <c r="J78" s="214">
        <f t="shared" si="75"/>
        <v>1.3975080576170921E-2</v>
      </c>
      <c r="K78" s="215">
        <f t="shared" si="76"/>
        <v>1.4796123709341073E-2</v>
      </c>
      <c r="L78" s="52">
        <f t="shared" si="80"/>
        <v>0.11409881094365536</v>
      </c>
      <c r="N78" s="40">
        <f t="shared" si="81"/>
        <v>6.8508820798514396</v>
      </c>
      <c r="O78" s="143">
        <f t="shared" si="82"/>
        <v>6.0621435594886917</v>
      </c>
      <c r="P78" s="52">
        <f t="shared" si="83"/>
        <v>-0.11512948422838007</v>
      </c>
    </row>
    <row r="79" spans="1:16" ht="20.100000000000001" customHeight="1" x14ac:dyDescent="0.25">
      <c r="A79" s="38" t="s">
        <v>231</v>
      </c>
      <c r="B79" s="19"/>
      <c r="C79" s="140">
        <v>9.5399999999999991</v>
      </c>
      <c r="D79" s="247">
        <f t="shared" ref="D79:D91" si="95">B79/$B$96</f>
        <v>0</v>
      </c>
      <c r="E79" s="215">
        <f t="shared" ref="E79:E91" si="96">C79/$C$96</f>
        <v>1.1963447529497924E-3</v>
      </c>
      <c r="F79" s="52"/>
      <c r="H79" s="19"/>
      <c r="I79" s="140">
        <v>122.11200000000001</v>
      </c>
      <c r="J79" s="214">
        <f t="shared" ref="J79:J90" si="97">H79/$H$96</f>
        <v>0</v>
      </c>
      <c r="K79" s="215">
        <f t="shared" ref="K79:K90" si="98">I79/$I$96</f>
        <v>1.4653087153661336E-2</v>
      </c>
      <c r="L79" s="52"/>
      <c r="N79" s="40"/>
      <c r="O79" s="143">
        <f t="shared" si="82"/>
        <v>128.00000000000003</v>
      </c>
      <c r="P79" s="52"/>
    </row>
    <row r="80" spans="1:16" ht="20.100000000000001" customHeight="1" x14ac:dyDescent="0.25">
      <c r="A80" s="38" t="s">
        <v>195</v>
      </c>
      <c r="B80" s="19">
        <v>104.31</v>
      </c>
      <c r="C80" s="140">
        <v>123.29999999999998</v>
      </c>
      <c r="D80" s="247">
        <f t="shared" si="95"/>
        <v>1.3422378351251712E-2</v>
      </c>
      <c r="E80" s="215">
        <f t="shared" si="96"/>
        <v>1.5462191618313352E-2</v>
      </c>
      <c r="F80" s="52">
        <f t="shared" si="74"/>
        <v>0.18205349439171681</v>
      </c>
      <c r="H80" s="19">
        <v>120.38000000000001</v>
      </c>
      <c r="I80" s="140">
        <v>90.914999999999992</v>
      </c>
      <c r="J80" s="214">
        <f t="shared" si="97"/>
        <v>1.5200406590041703E-2</v>
      </c>
      <c r="K80" s="215">
        <f t="shared" si="98"/>
        <v>1.090953729834185E-2</v>
      </c>
      <c r="L80" s="52">
        <f t="shared" si="80"/>
        <v>-0.24476657252035233</v>
      </c>
      <c r="N80" s="40">
        <f t="shared" si="81"/>
        <v>11.540600134215319</v>
      </c>
      <c r="O80" s="143">
        <f t="shared" si="82"/>
        <v>7.3734793187347938</v>
      </c>
      <c r="P80" s="52">
        <f t="shared" si="83"/>
        <v>-0.36108354565772854</v>
      </c>
    </row>
    <row r="81" spans="1:16" ht="20.100000000000001" customHeight="1" x14ac:dyDescent="0.25">
      <c r="A81" s="38" t="s">
        <v>203</v>
      </c>
      <c r="B81" s="19">
        <v>12.32</v>
      </c>
      <c r="C81" s="140">
        <v>21.419999999999998</v>
      </c>
      <c r="D81" s="247">
        <f t="shared" si="95"/>
        <v>1.5853101455988985E-3</v>
      </c>
      <c r="E81" s="215">
        <f t="shared" si="96"/>
        <v>2.686132558509911E-3</v>
      </c>
      <c r="F81" s="52">
        <f t="shared" si="74"/>
        <v>0.73863636363636342</v>
      </c>
      <c r="H81" s="19">
        <v>38.997999999999998</v>
      </c>
      <c r="I81" s="140">
        <v>66.587000000000003</v>
      </c>
      <c r="J81" s="214">
        <f t="shared" si="97"/>
        <v>4.9242852317531666E-3</v>
      </c>
      <c r="K81" s="215">
        <f t="shared" si="98"/>
        <v>7.990247594837914E-3</v>
      </c>
      <c r="L81" s="52">
        <f t="shared" si="80"/>
        <v>0.70744653571978067</v>
      </c>
      <c r="N81" s="40">
        <f t="shared" si="81"/>
        <v>31.654220779220775</v>
      </c>
      <c r="O81" s="143">
        <f t="shared" si="82"/>
        <v>31.086367880485533</v>
      </c>
      <c r="P81" s="52">
        <f t="shared" si="83"/>
        <v>-1.7939247429145582E-2</v>
      </c>
    </row>
    <row r="82" spans="1:16" ht="20.100000000000001" customHeight="1" x14ac:dyDescent="0.25">
      <c r="A82" s="38" t="s">
        <v>196</v>
      </c>
      <c r="B82" s="19">
        <v>28.97</v>
      </c>
      <c r="C82" s="140">
        <v>36.39</v>
      </c>
      <c r="D82" s="247">
        <f t="shared" si="95"/>
        <v>3.7277950420454616E-3</v>
      </c>
      <c r="E82" s="215">
        <f t="shared" si="96"/>
        <v>4.5634156771323844E-3</v>
      </c>
      <c r="F82" s="52">
        <f t="shared" si="74"/>
        <v>0.25612702795995862</v>
      </c>
      <c r="H82" s="19">
        <v>68.341999999999999</v>
      </c>
      <c r="I82" s="140">
        <v>43.603999999999999</v>
      </c>
      <c r="J82" s="214">
        <f t="shared" si="97"/>
        <v>8.6295579595998505E-3</v>
      </c>
      <c r="K82" s="215">
        <f t="shared" si="98"/>
        <v>5.2323540049155591E-3</v>
      </c>
      <c r="L82" s="52">
        <f t="shared" si="80"/>
        <v>-0.3619736033478681</v>
      </c>
      <c r="N82" s="40">
        <f t="shared" ref="N82" si="99">(H82/B82)*10</f>
        <v>23.590610976872629</v>
      </c>
      <c r="O82" s="143">
        <f t="shared" ref="O82" si="100">(I82/C82)*10</f>
        <v>11.982412750755703</v>
      </c>
      <c r="P82" s="52">
        <f t="shared" ref="P82" si="101">(O82-N82)/N82</f>
        <v>-0.49206857073338112</v>
      </c>
    </row>
    <row r="83" spans="1:16" ht="20.100000000000001" customHeight="1" x14ac:dyDescent="0.25">
      <c r="A83" s="38" t="s">
        <v>228</v>
      </c>
      <c r="B83" s="19">
        <v>0.05</v>
      </c>
      <c r="C83" s="140">
        <v>39.119999999999997</v>
      </c>
      <c r="D83" s="247">
        <f t="shared" si="95"/>
        <v>6.4338885779176076E-6</v>
      </c>
      <c r="E83" s="215">
        <f t="shared" si="96"/>
        <v>4.9057659051777646E-3</v>
      </c>
      <c r="F83" s="52">
        <f t="shared" si="74"/>
        <v>781.4</v>
      </c>
      <c r="H83" s="19">
        <v>0.44</v>
      </c>
      <c r="I83" s="140">
        <v>41.984999999999999</v>
      </c>
      <c r="J83" s="214">
        <f t="shared" si="97"/>
        <v>5.5558887685814495E-5</v>
      </c>
      <c r="K83" s="215">
        <f t="shared" si="98"/>
        <v>5.0380786830653097E-3</v>
      </c>
      <c r="L83" s="52">
        <f t="shared" ref="L83:L94" si="102">(I83-H83)/H83</f>
        <v>94.420454545454547</v>
      </c>
      <c r="N83" s="40">
        <f t="shared" ref="N83:N94" si="103">(H83/B83)*10</f>
        <v>87.999999999999986</v>
      </c>
      <c r="O83" s="143">
        <f t="shared" ref="O83:O94" si="104">(I83/C83)*10</f>
        <v>10.732361963190185</v>
      </c>
      <c r="P83" s="52">
        <f t="shared" ref="P83:P94" si="105">(O83-N83)/N83</f>
        <v>-0.87804134132738421</v>
      </c>
    </row>
    <row r="84" spans="1:16" ht="20.100000000000001" customHeight="1" x14ac:dyDescent="0.25">
      <c r="A84" s="38" t="s">
        <v>213</v>
      </c>
      <c r="B84" s="19">
        <v>5.7</v>
      </c>
      <c r="C84" s="140">
        <v>50.25</v>
      </c>
      <c r="D84" s="247">
        <f t="shared" si="95"/>
        <v>7.3346329788260721E-4</v>
      </c>
      <c r="E84" s="215">
        <f t="shared" si="96"/>
        <v>6.3015014502858565E-3</v>
      </c>
      <c r="F84" s="52">
        <f t="shared" si="74"/>
        <v>7.8157894736842097</v>
      </c>
      <c r="H84" s="19">
        <v>9.8640000000000008</v>
      </c>
      <c r="I84" s="140">
        <v>37.072000000000003</v>
      </c>
      <c r="J84" s="214">
        <f t="shared" si="97"/>
        <v>1.2455292457565323E-3</v>
      </c>
      <c r="K84" s="215">
        <f t="shared" si="98"/>
        <v>4.4485328793282645E-3</v>
      </c>
      <c r="L84" s="52">
        <f t="shared" si="102"/>
        <v>2.7583130575831305</v>
      </c>
      <c r="N84" s="40">
        <f t="shared" si="103"/>
        <v>17.305263157894736</v>
      </c>
      <c r="O84" s="143">
        <f t="shared" si="104"/>
        <v>7.377512437810946</v>
      </c>
      <c r="P84" s="52">
        <f t="shared" si="105"/>
        <v>-0.57368389197564484</v>
      </c>
    </row>
    <row r="85" spans="1:16" ht="20.100000000000001" customHeight="1" x14ac:dyDescent="0.25">
      <c r="A85" s="38" t="s">
        <v>202</v>
      </c>
      <c r="B85" s="19">
        <v>22.53</v>
      </c>
      <c r="C85" s="140">
        <v>26.32</v>
      </c>
      <c r="D85" s="247">
        <f t="shared" si="95"/>
        <v>2.8991101932096738E-3</v>
      </c>
      <c r="E85" s="215">
        <f t="shared" si="96"/>
        <v>3.3006073267964923E-3</v>
      </c>
      <c r="F85" s="52">
        <f t="shared" si="74"/>
        <v>0.16822015090989786</v>
      </c>
      <c r="H85" s="19">
        <v>16.667999999999999</v>
      </c>
      <c r="I85" s="140">
        <v>18.734999999999999</v>
      </c>
      <c r="J85" s="214">
        <f t="shared" si="97"/>
        <v>2.1046716816980815E-3</v>
      </c>
      <c r="K85" s="215">
        <f t="shared" si="98"/>
        <v>2.2481458646475784E-3</v>
      </c>
      <c r="L85" s="52">
        <f t="shared" si="102"/>
        <v>0.12401007919366452</v>
      </c>
      <c r="N85" s="40">
        <f t="shared" si="103"/>
        <v>7.3981358189081217</v>
      </c>
      <c r="O85" s="143">
        <f t="shared" si="104"/>
        <v>7.1181610942249236</v>
      </c>
      <c r="P85" s="52">
        <f t="shared" si="105"/>
        <v>-3.7843955766213425E-2</v>
      </c>
    </row>
    <row r="86" spans="1:16" ht="20.100000000000001" customHeight="1" x14ac:dyDescent="0.25">
      <c r="A86" s="38" t="s">
        <v>165</v>
      </c>
      <c r="B86" s="19">
        <v>29.249999999999996</v>
      </c>
      <c r="C86" s="140">
        <v>20.729999999999997</v>
      </c>
      <c r="D86" s="247">
        <f t="shared" si="95"/>
        <v>3.7638248180818E-3</v>
      </c>
      <c r="E86" s="215">
        <f t="shared" si="96"/>
        <v>2.5996044788940452E-3</v>
      </c>
      <c r="F86" s="52">
        <f t="shared" si="74"/>
        <v>-0.29128205128205131</v>
      </c>
      <c r="H86" s="19">
        <v>14.902000000000001</v>
      </c>
      <c r="I86" s="140">
        <v>13.304000000000002</v>
      </c>
      <c r="J86" s="214">
        <f t="shared" si="97"/>
        <v>1.8816785097591083E-3</v>
      </c>
      <c r="K86" s="215">
        <f t="shared" si="98"/>
        <v>1.5964415576872905E-3</v>
      </c>
      <c r="L86" s="52">
        <f t="shared" si="102"/>
        <v>-0.10723392833176747</v>
      </c>
      <c r="N86" s="40">
        <f t="shared" si="103"/>
        <v>5.0947008547008554</v>
      </c>
      <c r="O86" s="143">
        <f t="shared" si="104"/>
        <v>6.417752050168839</v>
      </c>
      <c r="P86" s="52">
        <f t="shared" si="105"/>
        <v>0.25969163513245547</v>
      </c>
    </row>
    <row r="87" spans="1:16" ht="20.100000000000001" customHeight="1" x14ac:dyDescent="0.25">
      <c r="A87" s="38" t="s">
        <v>193</v>
      </c>
      <c r="B87" s="19">
        <v>8.0300000000000011</v>
      </c>
      <c r="C87" s="140">
        <v>13.49</v>
      </c>
      <c r="D87" s="247">
        <f t="shared" si="95"/>
        <v>1.0332825056135679E-3</v>
      </c>
      <c r="E87" s="215">
        <f t="shared" si="96"/>
        <v>1.6916866579971383E-3</v>
      </c>
      <c r="F87" s="52">
        <f t="shared" si="74"/>
        <v>0.6799501867995017</v>
      </c>
      <c r="H87" s="19">
        <v>5.5030000000000001</v>
      </c>
      <c r="I87" s="140">
        <v>11.960999999999999</v>
      </c>
      <c r="J87" s="214">
        <f t="shared" si="97"/>
        <v>6.94864906670539E-4</v>
      </c>
      <c r="K87" s="215">
        <f t="shared" si="98"/>
        <v>1.4352854383266444E-3</v>
      </c>
      <c r="L87" s="52">
        <f t="shared" si="102"/>
        <v>1.1735417045248044</v>
      </c>
      <c r="N87" s="40">
        <f t="shared" si="103"/>
        <v>6.8530510585305091</v>
      </c>
      <c r="O87" s="143">
        <f t="shared" si="104"/>
        <v>8.8665678280207558</v>
      </c>
      <c r="P87" s="52">
        <f t="shared" si="105"/>
        <v>0.29381318660742656</v>
      </c>
    </row>
    <row r="88" spans="1:16" ht="20.100000000000001" customHeight="1" x14ac:dyDescent="0.25">
      <c r="A88" s="38" t="s">
        <v>199</v>
      </c>
      <c r="B88" s="19">
        <v>9.6700000000000017</v>
      </c>
      <c r="C88" s="140">
        <v>9.4899999999999984</v>
      </c>
      <c r="D88" s="247">
        <f t="shared" si="95"/>
        <v>1.2443140509692655E-3</v>
      </c>
      <c r="E88" s="215">
        <f t="shared" si="96"/>
        <v>1.1900746022529903E-3</v>
      </c>
      <c r="F88" s="52">
        <f t="shared" si="74"/>
        <v>-1.8614270941055142E-2</v>
      </c>
      <c r="H88" s="19">
        <v>9.9860000000000007</v>
      </c>
      <c r="I88" s="140">
        <v>8.9589999999999996</v>
      </c>
      <c r="J88" s="214">
        <f t="shared" si="97"/>
        <v>1.2609342100694172E-3</v>
      </c>
      <c r="K88" s="215">
        <f t="shared" si="98"/>
        <v>1.0750541126969659E-3</v>
      </c>
      <c r="L88" s="52">
        <f t="shared" si="102"/>
        <v>-0.10284398157420398</v>
      </c>
      <c r="N88" s="40">
        <f t="shared" si="103"/>
        <v>10.32678386763185</v>
      </c>
      <c r="O88" s="143">
        <f t="shared" si="104"/>
        <v>9.4404636459430993</v>
      </c>
      <c r="P88" s="52">
        <f t="shared" si="105"/>
        <v>-8.5827323690468832E-2</v>
      </c>
    </row>
    <row r="89" spans="1:16" ht="20.100000000000001" customHeight="1" x14ac:dyDescent="0.25">
      <c r="A89" s="38" t="s">
        <v>201</v>
      </c>
      <c r="B89" s="19">
        <v>6.02</v>
      </c>
      <c r="C89" s="140">
        <v>6.75</v>
      </c>
      <c r="D89" s="247">
        <f t="shared" si="95"/>
        <v>7.7464018478127985E-4</v>
      </c>
      <c r="E89" s="215">
        <f t="shared" si="96"/>
        <v>8.4647034406824936E-4</v>
      </c>
      <c r="F89" s="52">
        <f t="shared" si="74"/>
        <v>0.12126245847176087</v>
      </c>
      <c r="H89" s="19">
        <v>12.771999999999998</v>
      </c>
      <c r="I89" s="140">
        <v>7.9420000000000002</v>
      </c>
      <c r="J89" s="214">
        <f t="shared" si="97"/>
        <v>1.6127229852800514E-3</v>
      </c>
      <c r="K89" s="215">
        <f t="shared" si="98"/>
        <v>9.5301705134940315E-4</v>
      </c>
      <c r="L89" s="52">
        <f t="shared" si="102"/>
        <v>-0.37817099906044466</v>
      </c>
      <c r="N89" s="40">
        <f t="shared" si="103"/>
        <v>21.215946843853821</v>
      </c>
      <c r="O89" s="143">
        <f t="shared" si="104"/>
        <v>11.765925925925927</v>
      </c>
      <c r="P89" s="52">
        <f t="shared" si="105"/>
        <v>-0.44542065397687064</v>
      </c>
    </row>
    <row r="90" spans="1:16" ht="20.100000000000001" customHeight="1" x14ac:dyDescent="0.25">
      <c r="A90" s="38" t="s">
        <v>233</v>
      </c>
      <c r="B90" s="19">
        <v>13.57</v>
      </c>
      <c r="C90" s="140">
        <v>5.42</v>
      </c>
      <c r="D90" s="247">
        <f t="shared" si="95"/>
        <v>1.7461573600468386E-3</v>
      </c>
      <c r="E90" s="215">
        <f t="shared" si="96"/>
        <v>6.7968433553332016E-4</v>
      </c>
      <c r="F90" s="52">
        <f t="shared" si="74"/>
        <v>-0.60058953574060425</v>
      </c>
      <c r="H90" s="19">
        <v>15.125999999999999</v>
      </c>
      <c r="I90" s="140">
        <v>5.2149999999999999</v>
      </c>
      <c r="J90" s="214">
        <f t="shared" si="97"/>
        <v>1.9099630343991591E-3</v>
      </c>
      <c r="K90" s="215">
        <f t="shared" si="98"/>
        <v>6.2578493109885893E-4</v>
      </c>
      <c r="L90" s="52">
        <f t="shared" si="102"/>
        <v>-0.65522940632024329</v>
      </c>
      <c r="N90" s="40">
        <f t="shared" ref="N90:N93" si="106">(H90/B90)*10</f>
        <v>11.146647015475313</v>
      </c>
      <c r="O90" s="143">
        <f t="shared" ref="O90:O93" si="107">(I90/C90)*10</f>
        <v>9.6217712177121779</v>
      </c>
      <c r="P90" s="52">
        <f t="shared" ref="P90:P93" si="108">(O90-N90)/N90</f>
        <v>-0.13680129958776774</v>
      </c>
    </row>
    <row r="91" spans="1:16" ht="20.100000000000001" customHeight="1" x14ac:dyDescent="0.25">
      <c r="A91" s="38" t="s">
        <v>210</v>
      </c>
      <c r="B91" s="19"/>
      <c r="C91" s="140">
        <v>1.3</v>
      </c>
      <c r="D91" s="247">
        <f t="shared" si="95"/>
        <v>0</v>
      </c>
      <c r="E91" s="215">
        <f t="shared" si="96"/>
        <v>1.6302391811684802E-4</v>
      </c>
      <c r="F91" s="52"/>
      <c r="H91" s="19"/>
      <c r="I91" s="140">
        <v>3.85</v>
      </c>
      <c r="J91" s="214">
        <f>H91/$H$96</f>
        <v>0</v>
      </c>
      <c r="K91" s="215">
        <f>I91/$I$96</f>
        <v>4.6198887530788242E-4</v>
      </c>
      <c r="L91" s="52"/>
      <c r="N91" s="40"/>
      <c r="O91" s="143">
        <f t="shared" si="107"/>
        <v>29.615384615384617</v>
      </c>
      <c r="P91" s="52"/>
    </row>
    <row r="92" spans="1:16" ht="20.100000000000001" customHeight="1" x14ac:dyDescent="0.25">
      <c r="A92" s="38" t="s">
        <v>234</v>
      </c>
      <c r="B92" s="19"/>
      <c r="C92" s="140">
        <v>4.2600000000000007</v>
      </c>
      <c r="D92" s="247">
        <f>B92/$B$96</f>
        <v>0</v>
      </c>
      <c r="E92" s="215">
        <f>C92/$C$96</f>
        <v>5.3421683936751745E-4</v>
      </c>
      <c r="F92" s="52"/>
      <c r="H92" s="19"/>
      <c r="I92" s="140">
        <v>3.63</v>
      </c>
      <c r="J92" s="214">
        <f>H92/$H$96</f>
        <v>0</v>
      </c>
      <c r="K92" s="215">
        <f>I92/$I$96</f>
        <v>4.3558951100457482E-4</v>
      </c>
      <c r="L92" s="52"/>
      <c r="N92" s="40"/>
      <c r="O92" s="143">
        <f t="shared" si="107"/>
        <v>8.5211267605633783</v>
      </c>
      <c r="P92" s="52"/>
    </row>
    <row r="93" spans="1:16" ht="20.100000000000001" customHeight="1" x14ac:dyDescent="0.25">
      <c r="A93" s="38" t="s">
        <v>223</v>
      </c>
      <c r="B93" s="19">
        <v>3.01</v>
      </c>
      <c r="C93" s="140">
        <v>6.93</v>
      </c>
      <c r="D93" s="247"/>
      <c r="E93" s="215"/>
      <c r="F93" s="52">
        <f t="shared" si="74"/>
        <v>1.3023255813953489</v>
      </c>
      <c r="H93" s="19">
        <v>1.399</v>
      </c>
      <c r="I93" s="140">
        <v>3.6120000000000001</v>
      </c>
      <c r="J93" s="214"/>
      <c r="K93" s="215"/>
      <c r="L93" s="52">
        <f t="shared" si="102"/>
        <v>1.5818441744102931</v>
      </c>
      <c r="N93" s="40">
        <f t="shared" si="106"/>
        <v>4.6478405315614619</v>
      </c>
      <c r="O93" s="143">
        <f t="shared" si="107"/>
        <v>5.2121212121212128</v>
      </c>
      <c r="P93" s="52">
        <f t="shared" si="108"/>
        <v>0.1214070656529557</v>
      </c>
    </row>
    <row r="94" spans="1:16" ht="20.100000000000001" customHeight="1" x14ac:dyDescent="0.25">
      <c r="A94" s="38" t="s">
        <v>235</v>
      </c>
      <c r="B94" s="19">
        <v>7.65</v>
      </c>
      <c r="C94" s="140">
        <v>7.2</v>
      </c>
      <c r="D94" s="247">
        <f>B94/$B$96</f>
        <v>9.8438495242139396E-4</v>
      </c>
      <c r="E94" s="215">
        <f>C94/$C$96</f>
        <v>9.0290170033946601E-4</v>
      </c>
      <c r="F94" s="52">
        <f t="shared" si="74"/>
        <v>-5.8823529411764726E-2</v>
      </c>
      <c r="H94" s="19">
        <v>2.3119999999999998</v>
      </c>
      <c r="I94" s="140">
        <v>3.133</v>
      </c>
      <c r="J94" s="214">
        <f>H94/$H$96</f>
        <v>2.9193670074909793E-4</v>
      </c>
      <c r="K94" s="215">
        <f>I94/$I$96</f>
        <v>3.7595094710119364E-4</v>
      </c>
      <c r="L94" s="52">
        <f t="shared" si="102"/>
        <v>0.35510380622837379</v>
      </c>
      <c r="N94" s="40">
        <f t="shared" si="103"/>
        <v>3.0222222222222217</v>
      </c>
      <c r="O94" s="143">
        <f t="shared" si="104"/>
        <v>4.3513888888888888</v>
      </c>
      <c r="P94" s="52">
        <f t="shared" si="105"/>
        <v>0.43979779411764724</v>
      </c>
    </row>
    <row r="95" spans="1:16" ht="20.100000000000001" customHeight="1" thickBot="1" x14ac:dyDescent="0.3">
      <c r="A95" s="8" t="s">
        <v>17</v>
      </c>
      <c r="B95" s="21">
        <f>B96-SUM(B68:B94)</f>
        <v>69.839999999998327</v>
      </c>
      <c r="C95" s="142">
        <f>C96-SUM(C68:C94)</f>
        <v>29.390000000000327</v>
      </c>
      <c r="D95" s="247">
        <f>B95/$B$96</f>
        <v>8.986855565635098E-3</v>
      </c>
      <c r="E95" s="215">
        <f>C95/$C$96</f>
        <v>3.6855945795801668E-3</v>
      </c>
      <c r="F95" s="52">
        <f t="shared" si="74"/>
        <v>-0.57918098510880534</v>
      </c>
      <c r="H95" s="21">
        <f>H96-SUM(H68:H94)</f>
        <v>45.074000000001433</v>
      </c>
      <c r="I95" s="142">
        <f>I96-SUM(I68:I94)</f>
        <v>18.646000000004278</v>
      </c>
      <c r="J95" s="214">
        <f>H95/$H$96</f>
        <v>5.691502962614732E-3</v>
      </c>
      <c r="K95" s="215">
        <f>I95/$I$96</f>
        <v>2.2374661218162993E-3</v>
      </c>
      <c r="L95" s="52">
        <f t="shared" ref="L95" si="109">(I95-H95)/H95</f>
        <v>-0.58632471047602419</v>
      </c>
      <c r="N95" s="40">
        <f t="shared" ref="N95" si="110">(H95/B95)*10</f>
        <v>6.4538946162661102</v>
      </c>
      <c r="O95" s="143">
        <f t="shared" ref="O95" si="111">(I95/C95)*10</f>
        <v>6.3443348077591253</v>
      </c>
      <c r="P95" s="52">
        <f t="shared" ref="P95" si="112">(O95-N95)/N95</f>
        <v>-1.6975766575248252E-2</v>
      </c>
    </row>
    <row r="96" spans="1:16" ht="26.25" customHeight="1" thickBot="1" x14ac:dyDescent="0.3">
      <c r="A96" s="12" t="s">
        <v>18</v>
      </c>
      <c r="B96" s="17">
        <v>7771.35</v>
      </c>
      <c r="C96" s="145">
        <v>7974.29</v>
      </c>
      <c r="D96" s="243">
        <f>SUM(D68:D95)</f>
        <v>0.99961267990760894</v>
      </c>
      <c r="E96" s="244">
        <f>SUM(E68:E95)</f>
        <v>0.99913095711342337</v>
      </c>
      <c r="F96" s="57">
        <f>(C96-B96)/B96</f>
        <v>2.6113866960051933E-2</v>
      </c>
      <c r="G96" s="1"/>
      <c r="H96" s="17">
        <v>7919.5249999999996</v>
      </c>
      <c r="I96" s="145">
        <v>8333.5340000000033</v>
      </c>
      <c r="J96" s="255">
        <f>H96/$H$96</f>
        <v>1</v>
      </c>
      <c r="K96" s="244">
        <f>I96/$I$96</f>
        <v>1</v>
      </c>
      <c r="L96" s="57">
        <f>(I96-H96)/H96</f>
        <v>5.2276998936174032E-2</v>
      </c>
      <c r="M96" s="1"/>
      <c r="N96" s="37">
        <f t="shared" ref="N96:O96" si="113">(H96/B96)*10</f>
        <v>10.190668288006588</v>
      </c>
      <c r="O96" s="150">
        <f t="shared" si="113"/>
        <v>10.450502803384381</v>
      </c>
      <c r="P96" s="57">
        <f>(O96-N96)/N96</f>
        <v>2.5497298904684499E-2</v>
      </c>
    </row>
  </sheetData>
  <mergeCells count="33">
    <mergeCell ref="N66:O66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A36:A38"/>
    <mergeCell ref="B36:C36"/>
    <mergeCell ref="D36:E36"/>
    <mergeCell ref="H36:I36"/>
    <mergeCell ref="N65:O65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"/>
  <ignoredErrors>
    <ignoredError sqref="D7:F14 J7:L14 J33:L33 D33:F33 N7:P14 N52:P52 D25:E32 J25:K31 N33:P33 D62:F62 J61:L62 J60:K60 N62:P62 D58:E61 K59 D19:E19 D18:E18 J21:K24 J18:K19 D68:E73 N39:P47 K39:L47 D39:F47 K53:K55 D53:E55 D22:E22 D20:E20 J20:K20 D21:E21 D24:E24 D23:E23 D17:E17 J32:K32 D16:E16 D15:E15 J17:K17 J15:K15 J16:K16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078CAF6-DACB-4DDB-AF96-8FEF73E924D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221" id="{A011D0B7-10D0-48E6-8BD5-5FDEF20EB0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341" id="{7C7FC4D8-555F-465C-93B2-FC2BDC81B6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343" id="{A85E3113-F50A-4E2D-AD07-E7EF11443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339" id="{7070D465-8DB3-4CA1-A417-EB21FA22AC1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lha22">
    <pageSetUpPr fitToPage="1"/>
  </sheetPr>
  <dimension ref="A1:T59"/>
  <sheetViews>
    <sheetView showGridLines="0" workbookViewId="0">
      <selection activeCell="E22" sqref="E22"/>
    </sheetView>
  </sheetViews>
  <sheetFormatPr defaultRowHeight="15" x14ac:dyDescent="0.25"/>
  <cols>
    <col min="1" max="2" width="2.85546875" customWidth="1"/>
    <col min="3" max="3" width="27.28515625" customWidth="1"/>
    <col min="8" max="9" width="10.28515625" customWidth="1"/>
    <col min="10" max="10" width="2.140625" customWidth="1"/>
    <col min="15" max="16" width="10.28515625" customWidth="1"/>
    <col min="17" max="17" width="2" customWidth="1"/>
    <col min="18" max="19" width="9.140625" customWidth="1"/>
    <col min="20" max="20" width="11.28515625" customWidth="1"/>
  </cols>
  <sheetData>
    <row r="1" spans="1:20" ht="15.75" x14ac:dyDescent="0.25">
      <c r="A1" s="30" t="s">
        <v>46</v>
      </c>
      <c r="B1" s="4"/>
    </row>
    <row r="3" spans="1:20" ht="15.75" thickBot="1" x14ac:dyDescent="0.3"/>
    <row r="4" spans="1:20" x14ac:dyDescent="0.25">
      <c r="A4" s="332" t="s">
        <v>3</v>
      </c>
      <c r="B4" s="315"/>
      <c r="C4" s="315"/>
      <c r="D4" s="343" t="s">
        <v>1</v>
      </c>
      <c r="E4" s="362"/>
      <c r="F4" s="344" t="s">
        <v>13</v>
      </c>
      <c r="G4" s="344"/>
      <c r="H4" s="363" t="s">
        <v>34</v>
      </c>
      <c r="I4" s="362"/>
      <c r="K4" s="343" t="s">
        <v>19</v>
      </c>
      <c r="L4" s="362"/>
      <c r="M4" s="344" t="s">
        <v>13</v>
      </c>
      <c r="N4" s="344"/>
      <c r="O4" s="363" t="s">
        <v>34</v>
      </c>
      <c r="P4" s="362"/>
      <c r="R4" s="343" t="s">
        <v>22</v>
      </c>
      <c r="S4" s="344"/>
      <c r="T4" s="69" t="s">
        <v>0</v>
      </c>
    </row>
    <row r="5" spans="1:20" x14ac:dyDescent="0.25">
      <c r="A5" s="350"/>
      <c r="B5" s="316"/>
      <c r="C5" s="316"/>
      <c r="D5" s="364" t="s">
        <v>40</v>
      </c>
      <c r="E5" s="365"/>
      <c r="F5" s="366" t="str">
        <f>D5</f>
        <v>jan - mar</v>
      </c>
      <c r="G5" s="366"/>
      <c r="H5" s="364" t="str">
        <f>F5</f>
        <v>jan - mar</v>
      </c>
      <c r="I5" s="365"/>
      <c r="K5" s="364" t="str">
        <f>D5</f>
        <v>jan - mar</v>
      </c>
      <c r="L5" s="365"/>
      <c r="M5" s="366" t="str">
        <f>D5</f>
        <v>jan - mar</v>
      </c>
      <c r="N5" s="366"/>
      <c r="O5" s="364" t="str">
        <f>D5</f>
        <v>jan - mar</v>
      </c>
      <c r="P5" s="365"/>
      <c r="R5" s="364" t="str">
        <f>D5</f>
        <v>jan - mar</v>
      </c>
      <c r="S5" s="366"/>
      <c r="T5" s="67" t="s">
        <v>35</v>
      </c>
    </row>
    <row r="6" spans="1:20" ht="15.75" thickBot="1" x14ac:dyDescent="0.3">
      <c r="A6" s="350"/>
      <c r="B6" s="316"/>
      <c r="C6" s="316"/>
      <c r="D6" s="16">
        <v>2016</v>
      </c>
      <c r="E6" s="67">
        <v>2017</v>
      </c>
      <c r="F6" s="68">
        <f>D6</f>
        <v>2016</v>
      </c>
      <c r="G6" s="68">
        <f>E6</f>
        <v>2017</v>
      </c>
      <c r="H6" s="16" t="s">
        <v>1</v>
      </c>
      <c r="I6" s="67" t="s">
        <v>14</v>
      </c>
      <c r="K6" s="16">
        <f>D6</f>
        <v>2016</v>
      </c>
      <c r="L6" s="67">
        <f>E6</f>
        <v>2017</v>
      </c>
      <c r="M6" s="68">
        <f>F6</f>
        <v>2016</v>
      </c>
      <c r="N6" s="67">
        <f>G6</f>
        <v>2017</v>
      </c>
      <c r="O6" s="68">
        <v>1000</v>
      </c>
      <c r="P6" s="67" t="s">
        <v>14</v>
      </c>
      <c r="R6" s="16">
        <f>D6</f>
        <v>2016</v>
      </c>
      <c r="S6" s="68">
        <f>E6</f>
        <v>2017</v>
      </c>
      <c r="T6" s="67" t="s">
        <v>23</v>
      </c>
    </row>
    <row r="7" spans="1:20" ht="24" customHeight="1" thickBot="1" x14ac:dyDescent="0.3">
      <c r="A7" s="72" t="s">
        <v>29</v>
      </c>
      <c r="B7" s="13"/>
      <c r="C7" s="13"/>
      <c r="D7" s="17">
        <v>102240.55999999995</v>
      </c>
      <c r="E7" s="18">
        <v>116110.23999999989</v>
      </c>
      <c r="F7" s="14">
        <f>D7/D17</f>
        <v>0.22691739095878957</v>
      </c>
      <c r="G7" s="14">
        <f>E7/E17</f>
        <v>0.24204639705687503</v>
      </c>
      <c r="H7" s="80">
        <f t="shared" ref="H7:H19" si="0">(E7-D7)/D7</f>
        <v>0.13565731643097359</v>
      </c>
      <c r="I7" s="83">
        <f t="shared" ref="I7:I19" si="1">(G7-F7)/F7</f>
        <v>6.667186694753173E-2</v>
      </c>
      <c r="J7" s="1"/>
      <c r="K7" s="17">
        <v>22007.724999999995</v>
      </c>
      <c r="L7" s="18">
        <v>23490.648999999994</v>
      </c>
      <c r="M7" s="14">
        <f>K7/K17</f>
        <v>0.26542612974161889</v>
      </c>
      <c r="N7" s="14">
        <f>L7/L17</f>
        <v>0.24583232837712149</v>
      </c>
      <c r="O7" s="80">
        <f t="shared" ref="O7:O8" si="2">(L7-K7)/K7</f>
        <v>6.7381976101573399E-2</v>
      </c>
      <c r="P7" s="83">
        <f t="shared" ref="P7:P8" si="3">(N7-M7)/M7</f>
        <v>-7.3820167530495723E-2</v>
      </c>
      <c r="Q7" s="1"/>
      <c r="R7" s="24">
        <f>(K7/D7)*10</f>
        <v>2.1525434719841132</v>
      </c>
      <c r="S7" s="62">
        <f>(L7/E7)*10</f>
        <v>2.0231332740333681</v>
      </c>
      <c r="T7" s="50">
        <f>(S7-R7)/R7</f>
        <v>-6.0119667563071758E-2</v>
      </c>
    </row>
    <row r="8" spans="1:20" s="3" customFormat="1" ht="24" customHeight="1" x14ac:dyDescent="0.25">
      <c r="A8" s="73" t="s">
        <v>44</v>
      </c>
      <c r="C8"/>
      <c r="D8" s="19">
        <v>91846.879999999946</v>
      </c>
      <c r="E8" s="20">
        <v>93732.72999999988</v>
      </c>
      <c r="F8" s="47">
        <f>D8/D7</f>
        <v>0.89834093240490842</v>
      </c>
      <c r="G8" s="47">
        <f>E8/E7</f>
        <v>0.80727358758366163</v>
      </c>
      <c r="H8" s="81">
        <f t="shared" ref="H8:H16" si="4">(E8-D8)/D8</f>
        <v>2.0532542858286904E-2</v>
      </c>
      <c r="I8" s="84">
        <f t="shared" ref="I8:I16" si="5">(G8-F8)/F8</f>
        <v>-0.10137281018405168</v>
      </c>
      <c r="K8" s="19">
        <v>21170.067999999996</v>
      </c>
      <c r="L8" s="20">
        <v>22123.445999999996</v>
      </c>
      <c r="M8" s="47">
        <f>K8/K7</f>
        <v>0.96193804675403749</v>
      </c>
      <c r="N8" s="47">
        <f>L8/L7</f>
        <v>0.94179798948934967</v>
      </c>
      <c r="O8" s="81">
        <f t="shared" si="2"/>
        <v>4.5034243631149454E-2</v>
      </c>
      <c r="P8" s="84">
        <f t="shared" si="3"/>
        <v>-2.093695881210687E-2</v>
      </c>
      <c r="R8" s="27">
        <f t="shared" ref="R8:R21" si="6">(K8/D8)*10</f>
        <v>2.3049305539828908</v>
      </c>
      <c r="S8" s="28">
        <f t="shared" ref="S8:S21" si="7">(L8/E8)*10</f>
        <v>2.3602690330261398</v>
      </c>
      <c r="T8" s="49">
        <f t="shared" ref="T8:T21" si="8">(S8-R8)/R8</f>
        <v>2.4008740284007589E-2</v>
      </c>
    </row>
    <row r="9" spans="1:20" s="3" customFormat="1" ht="24" customHeight="1" x14ac:dyDescent="0.25">
      <c r="A9" s="77" t="s">
        <v>43</v>
      </c>
      <c r="B9" s="70"/>
      <c r="C9" s="71"/>
      <c r="D9" s="78">
        <v>10394</v>
      </c>
      <c r="E9" s="79">
        <f>E10+E11</f>
        <v>22377.510000000002</v>
      </c>
      <c r="F9" s="45">
        <f>D9/D7</f>
        <v>0.10166219746840202</v>
      </c>
      <c r="G9" s="45">
        <f>E9/E7</f>
        <v>0.19272641241633834</v>
      </c>
      <c r="H9" s="82">
        <f t="shared" si="4"/>
        <v>1.1529257263806043</v>
      </c>
      <c r="I9" s="85">
        <f t="shared" si="5"/>
        <v>0.89575296634956469</v>
      </c>
      <c r="K9" s="78">
        <v>838</v>
      </c>
      <c r="L9" s="79">
        <f>L10+L11</f>
        <v>1367.203</v>
      </c>
      <c r="M9" s="45">
        <f>K9/K7</f>
        <v>3.8077538682439925E-2</v>
      </c>
      <c r="N9" s="45">
        <f>L9/L7</f>
        <v>5.8202010510650444E-2</v>
      </c>
      <c r="O9" s="82">
        <f t="shared" ref="O9:O21" si="9">(L9-K9)/K9</f>
        <v>0.63150715990453454</v>
      </c>
      <c r="P9" s="85">
        <f t="shared" ref="P9:P21" si="10">(N9-M9)/M9</f>
        <v>0.52851293766766616</v>
      </c>
      <c r="R9" s="63">
        <f t="shared" si="6"/>
        <v>0.80623436598037335</v>
      </c>
      <c r="S9" s="64">
        <f t="shared" si="7"/>
        <v>0.61097190884955466</v>
      </c>
      <c r="T9" s="51">
        <f t="shared" si="8"/>
        <v>-0.24219068966798679</v>
      </c>
    </row>
    <row r="10" spans="1:20" s="3" customFormat="1" ht="24" customHeight="1" x14ac:dyDescent="0.25">
      <c r="A10" s="46"/>
      <c r="B10" s="74" t="s">
        <v>42</v>
      </c>
      <c r="C10"/>
      <c r="D10" s="19"/>
      <c r="E10" s="20">
        <v>12839.370000000004</v>
      </c>
      <c r="F10" s="47"/>
      <c r="G10" s="47">
        <f>E10/E9</f>
        <v>0.57376222823719003</v>
      </c>
      <c r="H10" s="86" t="e">
        <f t="shared" si="4"/>
        <v>#DIV/0!</v>
      </c>
      <c r="I10" s="87" t="e">
        <f t="shared" si="5"/>
        <v>#DIV/0!</v>
      </c>
      <c r="K10" s="19"/>
      <c r="L10" s="20">
        <v>703.62100000000021</v>
      </c>
      <c r="M10" s="47"/>
      <c r="N10" s="47">
        <f>L10/L9</f>
        <v>0.51464266827969241</v>
      </c>
      <c r="O10" s="86" t="e">
        <f t="shared" si="9"/>
        <v>#DIV/0!</v>
      </c>
      <c r="P10" s="87" t="e">
        <f t="shared" si="10"/>
        <v>#DIV/0!</v>
      </c>
      <c r="R10" s="88" t="e">
        <f t="shared" si="6"/>
        <v>#DIV/0!</v>
      </c>
      <c r="S10" s="89">
        <f t="shared" si="7"/>
        <v>0.54801832177123955</v>
      </c>
      <c r="T10" s="90" t="e">
        <f t="shared" si="8"/>
        <v>#DIV/0!</v>
      </c>
    </row>
    <row r="11" spans="1:20" s="3" customFormat="1" ht="24" customHeight="1" thickBot="1" x14ac:dyDescent="0.3">
      <c r="A11" s="46"/>
      <c r="B11" s="74" t="s">
        <v>45</v>
      </c>
      <c r="C11"/>
      <c r="D11" s="19"/>
      <c r="E11" s="20">
        <v>9538.1399999999976</v>
      </c>
      <c r="F11" s="47">
        <f>D11/D9</f>
        <v>0</v>
      </c>
      <c r="G11" s="47">
        <f>E11/E9</f>
        <v>0.42623777176280991</v>
      </c>
      <c r="H11" s="86" t="e">
        <f t="shared" si="4"/>
        <v>#DIV/0!</v>
      </c>
      <c r="I11" s="87" t="e">
        <f t="shared" si="5"/>
        <v>#DIV/0!</v>
      </c>
      <c r="K11" s="19"/>
      <c r="L11" s="20">
        <v>663.58199999999977</v>
      </c>
      <c r="M11" s="47">
        <f>K11/K9</f>
        <v>0</v>
      </c>
      <c r="N11" s="47">
        <f>L11/L9</f>
        <v>0.48535733172030765</v>
      </c>
      <c r="O11" s="86" t="e">
        <f t="shared" si="9"/>
        <v>#DIV/0!</v>
      </c>
      <c r="P11" s="87" t="e">
        <f t="shared" si="10"/>
        <v>#DIV/0!</v>
      </c>
      <c r="R11" s="65" t="e">
        <f t="shared" si="6"/>
        <v>#DIV/0!</v>
      </c>
      <c r="S11" s="62">
        <f t="shared" si="7"/>
        <v>0.69571425875485149</v>
      </c>
      <c r="T11" s="66" t="e">
        <f t="shared" si="8"/>
        <v>#DIV/0!</v>
      </c>
    </row>
    <row r="12" spans="1:20" s="3" customFormat="1" ht="24" customHeight="1" thickBot="1" x14ac:dyDescent="0.3">
      <c r="A12" s="72" t="s">
        <v>30</v>
      </c>
      <c r="B12" s="13"/>
      <c r="C12" s="13"/>
      <c r="D12" s="17">
        <v>348322.35000000021</v>
      </c>
      <c r="E12" s="18">
        <v>363592.17000000027</v>
      </c>
      <c r="F12" s="14">
        <f>D12/D17</f>
        <v>0.77308260904121051</v>
      </c>
      <c r="G12" s="14">
        <f>E12/E17</f>
        <v>0.75795360294312497</v>
      </c>
      <c r="H12" s="80">
        <f t="shared" si="4"/>
        <v>4.3838186094001884E-2</v>
      </c>
      <c r="I12" s="83">
        <f t="shared" si="5"/>
        <v>-1.9569714699505112E-2</v>
      </c>
      <c r="K12" s="17">
        <v>60906.964000000051</v>
      </c>
      <c r="L12" s="18">
        <v>72064.923999999955</v>
      </c>
      <c r="M12" s="14">
        <f>K12/K17</f>
        <v>0.73457387025838095</v>
      </c>
      <c r="N12" s="14">
        <f>L12/L17</f>
        <v>0.75416767162287834</v>
      </c>
      <c r="O12" s="80">
        <f t="shared" si="9"/>
        <v>0.18319678518206711</v>
      </c>
      <c r="P12" s="83">
        <f t="shared" si="10"/>
        <v>2.6673697714847143E-2</v>
      </c>
      <c r="R12" s="24">
        <f t="shared" si="6"/>
        <v>1.7485804169614729</v>
      </c>
      <c r="S12" s="62">
        <f t="shared" si="7"/>
        <v>1.9820262906101607</v>
      </c>
      <c r="T12" s="50">
        <f t="shared" si="8"/>
        <v>0.13350594081017397</v>
      </c>
    </row>
    <row r="13" spans="1:20" s="3" customFormat="1" ht="24" customHeight="1" thickBot="1" x14ac:dyDescent="0.3">
      <c r="A13" s="73" t="s">
        <v>44</v>
      </c>
      <c r="C13"/>
      <c r="D13" s="19">
        <v>218123.43000000023</v>
      </c>
      <c r="E13" s="20">
        <v>247746.21000000031</v>
      </c>
      <c r="F13" s="47">
        <f>D13/D12</f>
        <v>0.6262114102066666</v>
      </c>
      <c r="G13" s="47">
        <f>E13/E12</f>
        <v>0.68138488790889018</v>
      </c>
      <c r="H13" s="81">
        <f t="shared" si="4"/>
        <v>0.13580741876285393</v>
      </c>
      <c r="I13" s="84">
        <f t="shared" si="5"/>
        <v>8.8106790778556487E-2</v>
      </c>
      <c r="K13" s="19">
        <v>52022.001000000055</v>
      </c>
      <c r="L13" s="20">
        <v>62649.965999999964</v>
      </c>
      <c r="M13" s="47">
        <f>K13/K12</f>
        <v>0.85412237917490041</v>
      </c>
      <c r="N13" s="47">
        <f>L13/L12</f>
        <v>0.86935450039467188</v>
      </c>
      <c r="O13" s="81">
        <f t="shared" si="9"/>
        <v>0.20429750481916098</v>
      </c>
      <c r="P13" s="84">
        <f t="shared" si="10"/>
        <v>1.7833651934616213E-2</v>
      </c>
      <c r="R13" s="24">
        <f t="shared" si="6"/>
        <v>2.384979962950335</v>
      </c>
      <c r="S13" s="62">
        <f t="shared" si="7"/>
        <v>2.5287961418259393</v>
      </c>
      <c r="T13" s="50">
        <f t="shared" si="8"/>
        <v>6.0300791247611465E-2</v>
      </c>
    </row>
    <row r="14" spans="1:20" s="3" customFormat="1" ht="24" customHeight="1" thickBot="1" x14ac:dyDescent="0.3">
      <c r="A14" s="77" t="s">
        <v>43</v>
      </c>
      <c r="B14" s="70"/>
      <c r="C14" s="71"/>
      <c r="D14" s="78">
        <v>130199</v>
      </c>
      <c r="E14" s="79">
        <f>E15+E16</f>
        <v>115845.96000000002</v>
      </c>
      <c r="F14" s="45">
        <f>D14/D12</f>
        <v>0.37378881946564702</v>
      </c>
      <c r="G14" s="45">
        <f>E14/E12</f>
        <v>0.31861511209111004</v>
      </c>
      <c r="H14" s="82">
        <f t="shared" ref="H14" si="11">(E14-D14)/D14</f>
        <v>-0.11023924914937887</v>
      </c>
      <c r="I14" s="85">
        <f t="shared" ref="I14" si="12">(G14-F14)/F14</f>
        <v>-0.14760662839892058</v>
      </c>
      <c r="K14" s="78">
        <v>8885</v>
      </c>
      <c r="L14" s="79">
        <f>L15+L16</f>
        <v>9414.9579999999987</v>
      </c>
      <c r="M14" s="45">
        <f>K14/K12</f>
        <v>0.14587822830899916</v>
      </c>
      <c r="N14" s="45">
        <f>L14/L12</f>
        <v>0.13064549960532817</v>
      </c>
      <c r="O14" s="82">
        <f t="shared" si="9"/>
        <v>5.9646370287000421E-2</v>
      </c>
      <c r="P14" s="85">
        <f t="shared" si="10"/>
        <v>-0.10442085073452516</v>
      </c>
      <c r="R14" s="24">
        <f t="shared" si="6"/>
        <v>0.68241691564451346</v>
      </c>
      <c r="S14" s="62">
        <f t="shared" si="7"/>
        <v>0.81271353787391432</v>
      </c>
      <c r="T14" s="50">
        <f t="shared" si="8"/>
        <v>0.19093404521829782</v>
      </c>
    </row>
    <row r="15" spans="1:20" ht="24" customHeight="1" x14ac:dyDescent="0.25">
      <c r="A15" s="46"/>
      <c r="B15" s="74" t="s">
        <v>42</v>
      </c>
      <c r="D15" s="19"/>
      <c r="E15" s="20">
        <v>58021.209999999992</v>
      </c>
      <c r="F15" s="2"/>
      <c r="G15" s="2">
        <f>E15/E14</f>
        <v>0.50084793634581626</v>
      </c>
      <c r="H15" s="86" t="e">
        <f t="shared" si="4"/>
        <v>#DIV/0!</v>
      </c>
      <c r="I15" s="87" t="e">
        <f t="shared" si="5"/>
        <v>#DIV/0!</v>
      </c>
      <c r="K15" s="19"/>
      <c r="L15" s="20">
        <v>5766.0809999999992</v>
      </c>
      <c r="M15" s="2"/>
      <c r="N15" s="2">
        <f>L15/L14</f>
        <v>0.61243831358567935</v>
      </c>
      <c r="O15" s="86" t="e">
        <f t="shared" si="9"/>
        <v>#DIV/0!</v>
      </c>
      <c r="P15" s="87" t="e">
        <f t="shared" si="10"/>
        <v>#DIV/0!</v>
      </c>
      <c r="R15" s="93" t="e">
        <f t="shared" si="6"/>
        <v>#DIV/0!</v>
      </c>
      <c r="S15" s="94">
        <f t="shared" si="7"/>
        <v>0.99378847838574891</v>
      </c>
      <c r="T15" s="95" t="e">
        <f t="shared" si="8"/>
        <v>#DIV/0!</v>
      </c>
    </row>
    <row r="16" spans="1:20" ht="24" customHeight="1" thickBot="1" x14ac:dyDescent="0.3">
      <c r="A16" s="46"/>
      <c r="B16" s="74" t="s">
        <v>45</v>
      </c>
      <c r="D16" s="19"/>
      <c r="E16" s="20">
        <v>57824.750000000022</v>
      </c>
      <c r="F16" s="2">
        <f>D16/D14</f>
        <v>0</v>
      </c>
      <c r="G16" s="2">
        <f>E16/E14</f>
        <v>0.49915206365418363</v>
      </c>
      <c r="H16" s="86" t="e">
        <f t="shared" si="4"/>
        <v>#DIV/0!</v>
      </c>
      <c r="I16" s="87" t="e">
        <f t="shared" si="5"/>
        <v>#DIV/0!</v>
      </c>
      <c r="K16" s="19"/>
      <c r="L16" s="20">
        <v>3648.8769999999986</v>
      </c>
      <c r="M16" s="2">
        <f>K16/K14</f>
        <v>0</v>
      </c>
      <c r="N16" s="2">
        <f>L16/L14</f>
        <v>0.38756168641432059</v>
      </c>
      <c r="O16" s="86" t="e">
        <f t="shared" si="9"/>
        <v>#DIV/0!</v>
      </c>
      <c r="P16" s="87" t="e">
        <f t="shared" si="10"/>
        <v>#DIV/0!</v>
      </c>
      <c r="R16" s="65" t="e">
        <f t="shared" si="6"/>
        <v>#DIV/0!</v>
      </c>
      <c r="S16" s="62">
        <f t="shared" si="7"/>
        <v>0.63102339396192753</v>
      </c>
      <c r="T16" s="66" t="e">
        <f t="shared" si="8"/>
        <v>#DIV/0!</v>
      </c>
    </row>
    <row r="17" spans="1:20" ht="24" customHeight="1" thickBot="1" x14ac:dyDescent="0.3">
      <c r="A17" s="72" t="s">
        <v>12</v>
      </c>
      <c r="B17" s="13"/>
      <c r="C17" s="13"/>
      <c r="D17" s="17">
        <f>D7+D12</f>
        <v>450562.91000000015</v>
      </c>
      <c r="E17" s="18">
        <f>E7+E12</f>
        <v>479702.41000000015</v>
      </c>
      <c r="F17" s="14">
        <f>F7+F12</f>
        <v>1</v>
      </c>
      <c r="G17" s="14">
        <f>G7+G12</f>
        <v>1</v>
      </c>
      <c r="H17" s="80">
        <f t="shared" si="0"/>
        <v>6.467354359017255E-2</v>
      </c>
      <c r="I17" s="83">
        <f t="shared" si="1"/>
        <v>0</v>
      </c>
      <c r="J17" s="1"/>
      <c r="K17" s="17">
        <v>82914.689000000057</v>
      </c>
      <c r="L17" s="18">
        <v>95555.57299999996</v>
      </c>
      <c r="M17" s="14">
        <f>M7+M12</f>
        <v>0.99999999999999978</v>
      </c>
      <c r="N17" s="14">
        <f>N7+N12</f>
        <v>0.99999999999999978</v>
      </c>
      <c r="O17" s="80">
        <f t="shared" si="9"/>
        <v>0.15245650864106713</v>
      </c>
      <c r="P17" s="83">
        <f t="shared" si="10"/>
        <v>0</v>
      </c>
      <c r="R17" s="24">
        <f t="shared" si="6"/>
        <v>1.8402466594509528</v>
      </c>
      <c r="S17" s="62">
        <f t="shared" si="7"/>
        <v>1.9919760878416251</v>
      </c>
      <c r="T17" s="50">
        <f t="shared" si="8"/>
        <v>8.2450593028622343E-2</v>
      </c>
    </row>
    <row r="18" spans="1:20" s="3" customFormat="1" ht="24" customHeight="1" x14ac:dyDescent="0.25">
      <c r="A18" s="73" t="s">
        <v>44</v>
      </c>
      <c r="C18"/>
      <c r="D18" s="19">
        <f t="shared" ref="D18:E21" si="13">D8+D13</f>
        <v>309970.31000000017</v>
      </c>
      <c r="E18" s="20">
        <f t="shared" si="13"/>
        <v>341478.94000000018</v>
      </c>
      <c r="F18" s="47">
        <f>D18/D17</f>
        <v>0.68796233138675367</v>
      </c>
      <c r="G18" s="47">
        <f>E18/E17</f>
        <v>0.7118557940953435</v>
      </c>
      <c r="H18" s="81">
        <f t="shared" si="0"/>
        <v>0.1016504774279833</v>
      </c>
      <c r="I18" s="84">
        <f t="shared" si="1"/>
        <v>3.4730771756684417E-2</v>
      </c>
      <c r="K18" s="19">
        <f t="shared" ref="K18:L21" si="14">K8+K13</f>
        <v>73192.069000000047</v>
      </c>
      <c r="L18" s="20">
        <f t="shared" si="14"/>
        <v>84773.411999999953</v>
      </c>
      <c r="M18" s="47">
        <f>K18/K17</f>
        <v>0.8827394745459396</v>
      </c>
      <c r="N18" s="47">
        <f>L18/L17</f>
        <v>0.88716345199457902</v>
      </c>
      <c r="O18" s="81">
        <f t="shared" si="9"/>
        <v>0.15823221229064993</v>
      </c>
      <c r="P18" s="84">
        <f t="shared" si="10"/>
        <v>5.0116456510739104E-3</v>
      </c>
      <c r="R18" s="96">
        <f t="shared" si="6"/>
        <v>2.3612606317037268</v>
      </c>
      <c r="S18" s="97">
        <f t="shared" si="7"/>
        <v>2.4825370489904857</v>
      </c>
      <c r="T18" s="98">
        <f t="shared" si="8"/>
        <v>5.1360877176550378E-2</v>
      </c>
    </row>
    <row r="19" spans="1:20" s="3" customFormat="1" ht="24" customHeight="1" x14ac:dyDescent="0.25">
      <c r="A19" s="77" t="s">
        <v>43</v>
      </c>
      <c r="B19" s="70"/>
      <c r="C19" s="71"/>
      <c r="D19" s="78">
        <f t="shared" si="13"/>
        <v>140593</v>
      </c>
      <c r="E19" s="79">
        <f t="shared" si="13"/>
        <v>138223.47000000003</v>
      </c>
      <c r="F19" s="45">
        <f>D19/D17</f>
        <v>0.31203855639160344</v>
      </c>
      <c r="G19" s="45">
        <f>E19/E17</f>
        <v>0.28814420590465656</v>
      </c>
      <c r="H19" s="82">
        <f t="shared" si="0"/>
        <v>-1.6853826292916218E-2</v>
      </c>
      <c r="I19" s="85">
        <f t="shared" si="1"/>
        <v>-7.657499369071509E-2</v>
      </c>
      <c r="K19" s="78">
        <f t="shared" si="14"/>
        <v>9723</v>
      </c>
      <c r="L19" s="79">
        <f t="shared" si="14"/>
        <v>10782.160999999998</v>
      </c>
      <c r="M19" s="45">
        <f>K19/K17</f>
        <v>0.11726510847794404</v>
      </c>
      <c r="N19" s="45">
        <f>L19/L17</f>
        <v>0.11283654800542092</v>
      </c>
      <c r="O19" s="82">
        <f t="shared" si="9"/>
        <v>0.10893355960094603</v>
      </c>
      <c r="P19" s="85">
        <f t="shared" si="10"/>
        <v>-3.7765372240763907E-2</v>
      </c>
      <c r="R19" s="43">
        <f t="shared" si="6"/>
        <v>0.69157070408910826</v>
      </c>
      <c r="S19" s="44">
        <f t="shared" si="7"/>
        <v>0.78005283762591082</v>
      </c>
      <c r="T19" s="51">
        <f t="shared" si="8"/>
        <v>0.12794372724817119</v>
      </c>
    </row>
    <row r="20" spans="1:20" ht="24" customHeight="1" x14ac:dyDescent="0.25">
      <c r="A20" s="46"/>
      <c r="B20" s="74" t="s">
        <v>42</v>
      </c>
      <c r="D20" s="19">
        <f t="shared" si="13"/>
        <v>0</v>
      </c>
      <c r="E20" s="20">
        <f t="shared" si="13"/>
        <v>70860.58</v>
      </c>
      <c r="F20" s="2">
        <f>D20/D19</f>
        <v>0</v>
      </c>
      <c r="G20" s="2">
        <f>E20/E19</f>
        <v>0.51265230137834039</v>
      </c>
      <c r="H20" s="86" t="e">
        <f t="shared" ref="H20:H21" si="15">(E20-D20)/D20</f>
        <v>#DIV/0!</v>
      </c>
      <c r="I20" s="87" t="e">
        <f t="shared" ref="I20:I21" si="16">(G20-F20)/F20</f>
        <v>#DIV/0!</v>
      </c>
      <c r="K20" s="19">
        <f t="shared" si="14"/>
        <v>0</v>
      </c>
      <c r="L20" s="20">
        <f t="shared" si="14"/>
        <v>6469.7019999999993</v>
      </c>
      <c r="M20" s="2">
        <f>K20/K19</f>
        <v>0</v>
      </c>
      <c r="N20" s="2">
        <f>L20/L19</f>
        <v>0.60003759914176757</v>
      </c>
      <c r="O20" s="86" t="e">
        <f t="shared" si="9"/>
        <v>#DIV/0!</v>
      </c>
      <c r="P20" s="87" t="e">
        <f t="shared" si="10"/>
        <v>#DIV/0!</v>
      </c>
      <c r="R20" s="88" t="e">
        <f t="shared" si="6"/>
        <v>#DIV/0!</v>
      </c>
      <c r="S20" s="89">
        <f t="shared" si="7"/>
        <v>0.9130184934980774</v>
      </c>
      <c r="T20" s="90" t="e">
        <f t="shared" si="8"/>
        <v>#DIV/0!</v>
      </c>
    </row>
    <row r="21" spans="1:20" ht="24" customHeight="1" thickBot="1" x14ac:dyDescent="0.3">
      <c r="A21" s="75"/>
      <c r="B21" s="76" t="s">
        <v>45</v>
      </c>
      <c r="C21" s="10"/>
      <c r="D21" s="21">
        <f t="shared" si="13"/>
        <v>0</v>
      </c>
      <c r="E21" s="22">
        <f t="shared" si="13"/>
        <v>67362.890000000014</v>
      </c>
      <c r="F21" s="11">
        <f>D21/D19</f>
        <v>0</v>
      </c>
      <c r="G21" s="11">
        <f>E21/E19</f>
        <v>0.48734769862165955</v>
      </c>
      <c r="H21" s="91" t="e">
        <f t="shared" si="15"/>
        <v>#DIV/0!</v>
      </c>
      <c r="I21" s="92" t="e">
        <f t="shared" si="16"/>
        <v>#DIV/0!</v>
      </c>
      <c r="K21" s="21">
        <f t="shared" si="14"/>
        <v>0</v>
      </c>
      <c r="L21" s="22">
        <f t="shared" si="14"/>
        <v>4312.458999999998</v>
      </c>
      <c r="M21" s="11">
        <f>K21/K19</f>
        <v>0</v>
      </c>
      <c r="N21" s="11">
        <f>L21/L19</f>
        <v>0.39996240085823231</v>
      </c>
      <c r="O21" s="91" t="e">
        <f t="shared" si="9"/>
        <v>#DIV/0!</v>
      </c>
      <c r="P21" s="92" t="e">
        <f t="shared" si="10"/>
        <v>#DIV/0!</v>
      </c>
      <c r="R21" s="65" t="e">
        <f t="shared" si="6"/>
        <v>#DIV/0!</v>
      </c>
      <c r="S21" s="62">
        <f t="shared" si="7"/>
        <v>0.64018319285291903</v>
      </c>
      <c r="T21" s="66" t="e">
        <f t="shared" si="8"/>
        <v>#DIV/0!</v>
      </c>
    </row>
    <row r="22" spans="1:20" ht="24" customHeight="1" thickBot="1" x14ac:dyDescent="0.3">
      <c r="J22" s="1"/>
    </row>
    <row r="23" spans="1:20" s="42" customFormat="1" ht="15" customHeight="1" x14ac:dyDescent="0.25">
      <c r="A23" s="332" t="s">
        <v>2</v>
      </c>
      <c r="B23" s="315"/>
      <c r="C23" s="315"/>
      <c r="D23" s="343" t="s">
        <v>1</v>
      </c>
      <c r="E23" s="362"/>
      <c r="F23" s="344" t="s">
        <v>13</v>
      </c>
      <c r="G23" s="344"/>
      <c r="H23" s="363" t="s">
        <v>34</v>
      </c>
      <c r="I23" s="362"/>
      <c r="J23"/>
      <c r="K23" s="343" t="s">
        <v>19</v>
      </c>
      <c r="L23" s="362"/>
      <c r="M23" s="344" t="s">
        <v>13</v>
      </c>
      <c r="N23" s="344"/>
      <c r="O23" s="363" t="s">
        <v>34</v>
      </c>
      <c r="P23" s="362"/>
      <c r="Q23"/>
      <c r="R23" s="343" t="s">
        <v>22</v>
      </c>
      <c r="S23" s="344"/>
      <c r="T23" s="69" t="s">
        <v>0</v>
      </c>
    </row>
    <row r="24" spans="1:20" s="3" customFormat="1" ht="15" customHeight="1" x14ac:dyDescent="0.25">
      <c r="A24" s="350"/>
      <c r="B24" s="316"/>
      <c r="C24" s="316"/>
      <c r="D24" s="364" t="s">
        <v>40</v>
      </c>
      <c r="E24" s="365"/>
      <c r="F24" s="366" t="str">
        <f>D24</f>
        <v>jan - mar</v>
      </c>
      <c r="G24" s="366"/>
      <c r="H24" s="364" t="str">
        <f>F24</f>
        <v>jan - mar</v>
      </c>
      <c r="I24" s="365"/>
      <c r="J24"/>
      <c r="K24" s="364" t="str">
        <f>D24</f>
        <v>jan - mar</v>
      </c>
      <c r="L24" s="365"/>
      <c r="M24" s="366" t="str">
        <f>D24</f>
        <v>jan - mar</v>
      </c>
      <c r="N24" s="366"/>
      <c r="O24" s="364" t="str">
        <f>D24</f>
        <v>jan - mar</v>
      </c>
      <c r="P24" s="365"/>
      <c r="Q24"/>
      <c r="R24" s="364" t="str">
        <f>D24</f>
        <v>jan - mar</v>
      </c>
      <c r="S24" s="366"/>
      <c r="T24" s="67" t="s">
        <v>35</v>
      </c>
    </row>
    <row r="25" spans="1:20" ht="15.75" customHeight="1" thickBot="1" x14ac:dyDescent="0.3">
      <c r="A25" s="350"/>
      <c r="B25" s="316"/>
      <c r="C25" s="316"/>
      <c r="D25" s="16">
        <v>2016</v>
      </c>
      <c r="E25" s="67">
        <v>2017</v>
      </c>
      <c r="F25" s="68">
        <f>D25</f>
        <v>2016</v>
      </c>
      <c r="G25" s="68">
        <f>E25</f>
        <v>2017</v>
      </c>
      <c r="H25" s="16" t="s">
        <v>1</v>
      </c>
      <c r="I25" s="67" t="s">
        <v>14</v>
      </c>
      <c r="K25" s="16">
        <f>D25</f>
        <v>2016</v>
      </c>
      <c r="L25" s="67">
        <f>E25</f>
        <v>2017</v>
      </c>
      <c r="M25" s="68">
        <f>F25</f>
        <v>2016</v>
      </c>
      <c r="N25" s="67">
        <f>G25</f>
        <v>2017</v>
      </c>
      <c r="O25" s="68">
        <v>1000</v>
      </c>
      <c r="P25" s="67" t="s">
        <v>14</v>
      </c>
      <c r="R25" s="16">
        <f>D25</f>
        <v>2016</v>
      </c>
      <c r="S25" s="68">
        <f>E25</f>
        <v>2017</v>
      </c>
      <c r="T25" s="67" t="s">
        <v>23</v>
      </c>
    </row>
    <row r="26" spans="1:20" ht="24" customHeight="1" thickBot="1" x14ac:dyDescent="0.3">
      <c r="A26" s="72" t="s">
        <v>29</v>
      </c>
      <c r="B26" s="13"/>
      <c r="C26" s="13"/>
      <c r="D26" s="17"/>
      <c r="E26" s="18"/>
      <c r="F26" s="14" t="e">
        <f>D26/D36</f>
        <v>#DIV/0!</v>
      </c>
      <c r="G26" s="14" t="e">
        <f>E26/E36</f>
        <v>#DIV/0!</v>
      </c>
      <c r="H26" s="80" t="e">
        <f t="shared" ref="H26:H40" si="17">(E26-D26)/D26</f>
        <v>#DIV/0!</v>
      </c>
      <c r="I26" s="83" t="e">
        <f t="shared" ref="I26:I40" si="18">(G26-F26)/F26</f>
        <v>#DIV/0!</v>
      </c>
      <c r="J26" s="1"/>
      <c r="K26" s="17"/>
      <c r="L26" s="18"/>
      <c r="M26" s="14">
        <f>K26/K36</f>
        <v>0</v>
      </c>
      <c r="N26" s="14">
        <f>L26/L36</f>
        <v>0</v>
      </c>
      <c r="O26" s="80" t="e">
        <f t="shared" ref="O26:O40" si="19">(L26-K26)/K26</f>
        <v>#DIV/0!</v>
      </c>
      <c r="P26" s="83" t="e">
        <f t="shared" ref="P26:P40" si="20">(N26-M26)/M26</f>
        <v>#DIV/0!</v>
      </c>
      <c r="Q26" s="1"/>
      <c r="R26" s="24" t="e">
        <f>(K26/D26)*10</f>
        <v>#DIV/0!</v>
      </c>
      <c r="S26" s="62" t="e">
        <f>(L26/E26)*10</f>
        <v>#DIV/0!</v>
      </c>
      <c r="T26" s="50" t="e">
        <f>(S26-R26)/R26</f>
        <v>#DIV/0!</v>
      </c>
    </row>
    <row r="27" spans="1:20" ht="24" customHeight="1" x14ac:dyDescent="0.25">
      <c r="A27" s="73" t="s">
        <v>44</v>
      </c>
      <c r="B27" s="3"/>
      <c r="D27" s="19"/>
      <c r="E27" s="20"/>
      <c r="F27" s="47" t="e">
        <f>D27/D26</f>
        <v>#DIV/0!</v>
      </c>
      <c r="G27" s="47" t="e">
        <f>E27/E26</f>
        <v>#DIV/0!</v>
      </c>
      <c r="H27" s="81" t="e">
        <f t="shared" si="17"/>
        <v>#DIV/0!</v>
      </c>
      <c r="I27" s="84" t="e">
        <f t="shared" si="18"/>
        <v>#DIV/0!</v>
      </c>
      <c r="J27" s="3"/>
      <c r="K27" s="19"/>
      <c r="L27" s="20"/>
      <c r="M27" s="47" t="e">
        <f>K27/K26</f>
        <v>#DIV/0!</v>
      </c>
      <c r="N27" s="47" t="e">
        <f>L27/L26</f>
        <v>#DIV/0!</v>
      </c>
      <c r="O27" s="81" t="e">
        <f t="shared" si="19"/>
        <v>#DIV/0!</v>
      </c>
      <c r="P27" s="84" t="e">
        <f t="shared" si="20"/>
        <v>#DIV/0!</v>
      </c>
      <c r="Q27" s="3"/>
      <c r="R27" s="27" t="e">
        <f t="shared" ref="R27:R40" si="21">(K27/D27)*10</f>
        <v>#DIV/0!</v>
      </c>
      <c r="S27" s="28" t="e">
        <f t="shared" ref="S27:S40" si="22">(L27/E27)*10</f>
        <v>#DIV/0!</v>
      </c>
      <c r="T27" s="49" t="e">
        <f t="shared" ref="T27:T40" si="23">(S27-R27)/R27</f>
        <v>#DIV/0!</v>
      </c>
    </row>
    <row r="28" spans="1:20" ht="24" customHeight="1" x14ac:dyDescent="0.25">
      <c r="A28" s="77" t="s">
        <v>43</v>
      </c>
      <c r="B28" s="70"/>
      <c r="C28" s="71"/>
      <c r="D28" s="78"/>
      <c r="E28" s="79">
        <f>E29+E30</f>
        <v>0</v>
      </c>
      <c r="F28" s="45" t="e">
        <f>D28/D26</f>
        <v>#DIV/0!</v>
      </c>
      <c r="G28" s="45" t="e">
        <f>E28/E26</f>
        <v>#DIV/0!</v>
      </c>
      <c r="H28" s="82" t="e">
        <f t="shared" si="17"/>
        <v>#DIV/0!</v>
      </c>
      <c r="I28" s="85" t="e">
        <f t="shared" si="18"/>
        <v>#DIV/0!</v>
      </c>
      <c r="J28" s="3"/>
      <c r="K28" s="78"/>
      <c r="L28" s="79">
        <f>L29+L30</f>
        <v>0</v>
      </c>
      <c r="M28" s="45" t="e">
        <f>K28/K26</f>
        <v>#DIV/0!</v>
      </c>
      <c r="N28" s="45" t="e">
        <f>L28/L26</f>
        <v>#DIV/0!</v>
      </c>
      <c r="O28" s="82" t="e">
        <f t="shared" si="19"/>
        <v>#DIV/0!</v>
      </c>
      <c r="P28" s="85" t="e">
        <f t="shared" si="20"/>
        <v>#DIV/0!</v>
      </c>
      <c r="Q28" s="3"/>
      <c r="R28" s="63" t="e">
        <f t="shared" si="21"/>
        <v>#DIV/0!</v>
      </c>
      <c r="S28" s="64" t="e">
        <f t="shared" si="22"/>
        <v>#DIV/0!</v>
      </c>
      <c r="T28" s="51" t="e">
        <f t="shared" si="23"/>
        <v>#DIV/0!</v>
      </c>
    </row>
    <row r="29" spans="1:20" ht="24" customHeight="1" x14ac:dyDescent="0.25">
      <c r="A29" s="46"/>
      <c r="B29" s="74" t="s">
        <v>42</v>
      </c>
      <c r="D29" s="19"/>
      <c r="E29" s="20"/>
      <c r="F29" s="47"/>
      <c r="G29" s="47" t="e">
        <f>E29/E28</f>
        <v>#DIV/0!</v>
      </c>
      <c r="H29" s="86" t="e">
        <f t="shared" si="17"/>
        <v>#DIV/0!</v>
      </c>
      <c r="I29" s="87" t="e">
        <f t="shared" si="18"/>
        <v>#DIV/0!</v>
      </c>
      <c r="J29" s="3"/>
      <c r="K29" s="19"/>
      <c r="L29" s="20"/>
      <c r="M29" s="47"/>
      <c r="N29" s="47" t="e">
        <f>L29/L28</f>
        <v>#DIV/0!</v>
      </c>
      <c r="O29" s="86" t="e">
        <f t="shared" si="19"/>
        <v>#DIV/0!</v>
      </c>
      <c r="P29" s="87" t="e">
        <f t="shared" si="20"/>
        <v>#DIV/0!</v>
      </c>
      <c r="Q29" s="3"/>
      <c r="R29" s="88" t="e">
        <f t="shared" si="21"/>
        <v>#DIV/0!</v>
      </c>
      <c r="S29" s="89" t="e">
        <f t="shared" si="22"/>
        <v>#DIV/0!</v>
      </c>
      <c r="T29" s="90" t="e">
        <f t="shared" si="23"/>
        <v>#DIV/0!</v>
      </c>
    </row>
    <row r="30" spans="1:20" ht="24" customHeight="1" thickBot="1" x14ac:dyDescent="0.3">
      <c r="A30" s="46"/>
      <c r="B30" s="74" t="s">
        <v>45</v>
      </c>
      <c r="D30" s="19"/>
      <c r="E30" s="20"/>
      <c r="F30" s="47" t="e">
        <f>D30/D28</f>
        <v>#DIV/0!</v>
      </c>
      <c r="G30" s="47" t="e">
        <f>E30/E28</f>
        <v>#DIV/0!</v>
      </c>
      <c r="H30" s="86" t="e">
        <f t="shared" si="17"/>
        <v>#DIV/0!</v>
      </c>
      <c r="I30" s="87" t="e">
        <f t="shared" si="18"/>
        <v>#DIV/0!</v>
      </c>
      <c r="J30" s="3"/>
      <c r="K30" s="19"/>
      <c r="L30" s="20"/>
      <c r="M30" s="47" t="e">
        <f>K30/K28</f>
        <v>#DIV/0!</v>
      </c>
      <c r="N30" s="47" t="e">
        <f>L30/L28</f>
        <v>#DIV/0!</v>
      </c>
      <c r="O30" s="86" t="e">
        <f t="shared" si="19"/>
        <v>#DIV/0!</v>
      </c>
      <c r="P30" s="87" t="e">
        <f t="shared" si="20"/>
        <v>#DIV/0!</v>
      </c>
      <c r="Q30" s="3"/>
      <c r="R30" s="65" t="e">
        <f t="shared" si="21"/>
        <v>#DIV/0!</v>
      </c>
      <c r="S30" s="62" t="e">
        <f t="shared" si="22"/>
        <v>#DIV/0!</v>
      </c>
      <c r="T30" s="66" t="e">
        <f t="shared" si="23"/>
        <v>#DIV/0!</v>
      </c>
    </row>
    <row r="31" spans="1:20" ht="24" customHeight="1" thickBot="1" x14ac:dyDescent="0.3">
      <c r="A31" s="72" t="s">
        <v>30</v>
      </c>
      <c r="B31" s="13"/>
      <c r="C31" s="13"/>
      <c r="D31" s="17"/>
      <c r="E31" s="18"/>
      <c r="F31" s="14" t="e">
        <f>D31/D36</f>
        <v>#DIV/0!</v>
      </c>
      <c r="G31" s="14" t="e">
        <f>E31/E36</f>
        <v>#DIV/0!</v>
      </c>
      <c r="H31" s="80" t="e">
        <f t="shared" si="17"/>
        <v>#DIV/0!</v>
      </c>
      <c r="I31" s="83" t="e">
        <f t="shared" si="18"/>
        <v>#DIV/0!</v>
      </c>
      <c r="J31" s="3"/>
      <c r="K31" s="17"/>
      <c r="L31" s="18"/>
      <c r="M31" s="14">
        <f>K31/K36</f>
        <v>0</v>
      </c>
      <c r="N31" s="14">
        <f>L31/L36</f>
        <v>0</v>
      </c>
      <c r="O31" s="80" t="e">
        <f t="shared" si="19"/>
        <v>#DIV/0!</v>
      </c>
      <c r="P31" s="83" t="e">
        <f t="shared" si="20"/>
        <v>#DIV/0!</v>
      </c>
      <c r="Q31" s="3"/>
      <c r="R31" s="24" t="e">
        <f t="shared" si="21"/>
        <v>#DIV/0!</v>
      </c>
      <c r="S31" s="62" t="e">
        <f t="shared" si="22"/>
        <v>#DIV/0!</v>
      </c>
      <c r="T31" s="50" t="e">
        <f t="shared" si="23"/>
        <v>#DIV/0!</v>
      </c>
    </row>
    <row r="32" spans="1:20" ht="24" customHeight="1" thickBot="1" x14ac:dyDescent="0.3">
      <c r="A32" s="73" t="s">
        <v>44</v>
      </c>
      <c r="B32" s="3"/>
      <c r="D32" s="19"/>
      <c r="E32" s="20"/>
      <c r="F32" s="47" t="e">
        <f>D32/D31</f>
        <v>#DIV/0!</v>
      </c>
      <c r="G32" s="47" t="e">
        <f>E32/E31</f>
        <v>#DIV/0!</v>
      </c>
      <c r="H32" s="81" t="e">
        <f t="shared" si="17"/>
        <v>#DIV/0!</v>
      </c>
      <c r="I32" s="84" t="e">
        <f t="shared" si="18"/>
        <v>#DIV/0!</v>
      </c>
      <c r="J32" s="3"/>
      <c r="K32" s="19"/>
      <c r="L32" s="20"/>
      <c r="M32" s="47" t="e">
        <f>K32/K31</f>
        <v>#DIV/0!</v>
      </c>
      <c r="N32" s="47" t="e">
        <f>L32/L31</f>
        <v>#DIV/0!</v>
      </c>
      <c r="O32" s="81" t="e">
        <f t="shared" si="19"/>
        <v>#DIV/0!</v>
      </c>
      <c r="P32" s="84" t="e">
        <f t="shared" si="20"/>
        <v>#DIV/0!</v>
      </c>
      <c r="Q32" s="3"/>
      <c r="R32" s="24" t="e">
        <f t="shared" si="21"/>
        <v>#DIV/0!</v>
      </c>
      <c r="S32" s="62" t="e">
        <f t="shared" si="22"/>
        <v>#DIV/0!</v>
      </c>
      <c r="T32" s="50" t="e">
        <f t="shared" si="23"/>
        <v>#DIV/0!</v>
      </c>
    </row>
    <row r="33" spans="1:20" ht="24" customHeight="1" thickBot="1" x14ac:dyDescent="0.3">
      <c r="A33" s="77" t="s">
        <v>43</v>
      </c>
      <c r="B33" s="70"/>
      <c r="C33" s="71"/>
      <c r="D33" s="78"/>
      <c r="E33" s="79">
        <f>E34+E35</f>
        <v>0</v>
      </c>
      <c r="F33" s="45" t="e">
        <f>D33/D31</f>
        <v>#DIV/0!</v>
      </c>
      <c r="G33" s="45" t="e">
        <f>E33/E31</f>
        <v>#DIV/0!</v>
      </c>
      <c r="H33" s="82" t="e">
        <f t="shared" si="17"/>
        <v>#DIV/0!</v>
      </c>
      <c r="I33" s="85" t="e">
        <f t="shared" si="18"/>
        <v>#DIV/0!</v>
      </c>
      <c r="J33" s="3"/>
      <c r="K33" s="78"/>
      <c r="L33" s="79">
        <f>L34+L35</f>
        <v>0</v>
      </c>
      <c r="M33" s="45" t="e">
        <f>K33/K31</f>
        <v>#DIV/0!</v>
      </c>
      <c r="N33" s="45" t="e">
        <f>L33/L31</f>
        <v>#DIV/0!</v>
      </c>
      <c r="O33" s="82" t="e">
        <f t="shared" si="19"/>
        <v>#DIV/0!</v>
      </c>
      <c r="P33" s="85" t="e">
        <f t="shared" si="20"/>
        <v>#DIV/0!</v>
      </c>
      <c r="Q33" s="3"/>
      <c r="R33" s="24" t="e">
        <f t="shared" si="21"/>
        <v>#DIV/0!</v>
      </c>
      <c r="S33" s="62" t="e">
        <f t="shared" si="22"/>
        <v>#DIV/0!</v>
      </c>
      <c r="T33" s="50" t="e">
        <f t="shared" si="23"/>
        <v>#DIV/0!</v>
      </c>
    </row>
    <row r="34" spans="1:20" ht="24" customHeight="1" x14ac:dyDescent="0.25">
      <c r="A34" s="46"/>
      <c r="B34" s="74" t="s">
        <v>42</v>
      </c>
      <c r="D34" s="19"/>
      <c r="E34" s="20"/>
      <c r="F34" s="2"/>
      <c r="G34" s="2" t="e">
        <f>E34/E33</f>
        <v>#DIV/0!</v>
      </c>
      <c r="H34" s="86" t="e">
        <f t="shared" si="17"/>
        <v>#DIV/0!</v>
      </c>
      <c r="I34" s="87" t="e">
        <f t="shared" si="18"/>
        <v>#DIV/0!</v>
      </c>
      <c r="K34" s="19"/>
      <c r="L34" s="20"/>
      <c r="M34" s="2"/>
      <c r="N34" s="2" t="e">
        <f>L34/L33</f>
        <v>#DIV/0!</v>
      </c>
      <c r="O34" s="86" t="e">
        <f t="shared" si="19"/>
        <v>#DIV/0!</v>
      </c>
      <c r="P34" s="87" t="e">
        <f t="shared" si="20"/>
        <v>#DIV/0!</v>
      </c>
      <c r="R34" s="93" t="e">
        <f t="shared" si="21"/>
        <v>#DIV/0!</v>
      </c>
      <c r="S34" s="94" t="e">
        <f t="shared" si="22"/>
        <v>#DIV/0!</v>
      </c>
      <c r="T34" s="95" t="e">
        <f t="shared" si="23"/>
        <v>#DIV/0!</v>
      </c>
    </row>
    <row r="35" spans="1:20" ht="24" customHeight="1" thickBot="1" x14ac:dyDescent="0.3">
      <c r="A35" s="46"/>
      <c r="B35" s="74" t="s">
        <v>45</v>
      </c>
      <c r="D35" s="19"/>
      <c r="E35" s="20"/>
      <c r="F35" s="2" t="e">
        <f>D35/D33</f>
        <v>#DIV/0!</v>
      </c>
      <c r="G35" s="2" t="e">
        <f>E35/E33</f>
        <v>#DIV/0!</v>
      </c>
      <c r="H35" s="86" t="e">
        <f t="shared" si="17"/>
        <v>#DIV/0!</v>
      </c>
      <c r="I35" s="87" t="e">
        <f t="shared" si="18"/>
        <v>#DIV/0!</v>
      </c>
      <c r="K35" s="19"/>
      <c r="L35" s="20"/>
      <c r="M35" s="2" t="e">
        <f>K35/K33</f>
        <v>#DIV/0!</v>
      </c>
      <c r="N35" s="2" t="e">
        <f>L35/L33</f>
        <v>#DIV/0!</v>
      </c>
      <c r="O35" s="86" t="e">
        <f t="shared" si="19"/>
        <v>#DIV/0!</v>
      </c>
      <c r="P35" s="87" t="e">
        <f t="shared" si="20"/>
        <v>#DIV/0!</v>
      </c>
      <c r="R35" s="65" t="e">
        <f t="shared" si="21"/>
        <v>#DIV/0!</v>
      </c>
      <c r="S35" s="62" t="e">
        <f t="shared" si="22"/>
        <v>#DIV/0!</v>
      </c>
      <c r="T35" s="66" t="e">
        <f t="shared" si="23"/>
        <v>#DIV/0!</v>
      </c>
    </row>
    <row r="36" spans="1:20" ht="24" customHeight="1" thickBot="1" x14ac:dyDescent="0.3">
      <c r="A36" s="72" t="s">
        <v>12</v>
      </c>
      <c r="B36" s="13"/>
      <c r="C36" s="13"/>
      <c r="D36" s="17">
        <f>D26+D31</f>
        <v>0</v>
      </c>
      <c r="E36" s="18">
        <f>E26+E31</f>
        <v>0</v>
      </c>
      <c r="F36" s="14" t="e">
        <f>F26+F31</f>
        <v>#DIV/0!</v>
      </c>
      <c r="G36" s="14" t="e">
        <f>G26+G31</f>
        <v>#DIV/0!</v>
      </c>
      <c r="H36" s="80" t="e">
        <f t="shared" si="17"/>
        <v>#DIV/0!</v>
      </c>
      <c r="I36" s="83" t="e">
        <f t="shared" si="18"/>
        <v>#DIV/0!</v>
      </c>
      <c r="J36" s="1"/>
      <c r="K36" s="17">
        <v>82914.689000000057</v>
      </c>
      <c r="L36" s="18">
        <v>95555.57299999996</v>
      </c>
      <c r="M36" s="14">
        <f>M26+M31</f>
        <v>0</v>
      </c>
      <c r="N36" s="14">
        <f>N26+N31</f>
        <v>0</v>
      </c>
      <c r="O36" s="80">
        <f t="shared" si="19"/>
        <v>0.15245650864106713</v>
      </c>
      <c r="P36" s="83" t="e">
        <f t="shared" si="20"/>
        <v>#DIV/0!</v>
      </c>
      <c r="R36" s="24" t="e">
        <f t="shared" si="21"/>
        <v>#DIV/0!</v>
      </c>
      <c r="S36" s="62" t="e">
        <f t="shared" si="22"/>
        <v>#DIV/0!</v>
      </c>
      <c r="T36" s="50" t="e">
        <f t="shared" si="23"/>
        <v>#DIV/0!</v>
      </c>
    </row>
    <row r="37" spans="1:20" ht="24" customHeight="1" x14ac:dyDescent="0.25">
      <c r="A37" s="73" t="s">
        <v>44</v>
      </c>
      <c r="B37" s="3"/>
      <c r="D37" s="19">
        <f t="shared" ref="D37:E37" si="24">D27+D32</f>
        <v>0</v>
      </c>
      <c r="E37" s="20">
        <f t="shared" si="24"/>
        <v>0</v>
      </c>
      <c r="F37" s="47" t="e">
        <f>D37/D36</f>
        <v>#DIV/0!</v>
      </c>
      <c r="G37" s="47" t="e">
        <f>E37/E36</f>
        <v>#DIV/0!</v>
      </c>
      <c r="H37" s="81" t="e">
        <f t="shared" si="17"/>
        <v>#DIV/0!</v>
      </c>
      <c r="I37" s="84" t="e">
        <f t="shared" si="18"/>
        <v>#DIV/0!</v>
      </c>
      <c r="J37" s="3"/>
      <c r="K37" s="19">
        <f t="shared" ref="K37:L37" si="25">K27+K32</f>
        <v>0</v>
      </c>
      <c r="L37" s="20">
        <f t="shared" si="25"/>
        <v>0</v>
      </c>
      <c r="M37" s="47">
        <f>K37/K36</f>
        <v>0</v>
      </c>
      <c r="N37" s="47">
        <f>L37/L36</f>
        <v>0</v>
      </c>
      <c r="O37" s="81" t="e">
        <f t="shared" si="19"/>
        <v>#DIV/0!</v>
      </c>
      <c r="P37" s="84" t="e">
        <f t="shared" si="20"/>
        <v>#DIV/0!</v>
      </c>
      <c r="Q37" s="3"/>
      <c r="R37" s="96" t="e">
        <f t="shared" si="21"/>
        <v>#DIV/0!</v>
      </c>
      <c r="S37" s="97" t="e">
        <f t="shared" si="22"/>
        <v>#DIV/0!</v>
      </c>
      <c r="T37" s="98" t="e">
        <f t="shared" si="23"/>
        <v>#DIV/0!</v>
      </c>
    </row>
    <row r="38" spans="1:20" ht="24" customHeight="1" x14ac:dyDescent="0.25">
      <c r="A38" s="77" t="s">
        <v>43</v>
      </c>
      <c r="B38" s="70"/>
      <c r="C38" s="71"/>
      <c r="D38" s="78">
        <f t="shared" ref="D38:E38" si="26">D28+D33</f>
        <v>0</v>
      </c>
      <c r="E38" s="79">
        <f t="shared" si="26"/>
        <v>0</v>
      </c>
      <c r="F38" s="45" t="e">
        <f>D38/D36</f>
        <v>#DIV/0!</v>
      </c>
      <c r="G38" s="45" t="e">
        <f>E38/E36</f>
        <v>#DIV/0!</v>
      </c>
      <c r="H38" s="82" t="e">
        <f t="shared" si="17"/>
        <v>#DIV/0!</v>
      </c>
      <c r="I38" s="85" t="e">
        <f t="shared" si="18"/>
        <v>#DIV/0!</v>
      </c>
      <c r="J38" s="3"/>
      <c r="K38" s="78">
        <f t="shared" ref="K38:L38" si="27">K28+K33</f>
        <v>0</v>
      </c>
      <c r="L38" s="79">
        <f t="shared" si="27"/>
        <v>0</v>
      </c>
      <c r="M38" s="45">
        <f>K38/K36</f>
        <v>0</v>
      </c>
      <c r="N38" s="45">
        <f>L38/L36</f>
        <v>0</v>
      </c>
      <c r="O38" s="82" t="e">
        <f t="shared" si="19"/>
        <v>#DIV/0!</v>
      </c>
      <c r="P38" s="85" t="e">
        <f t="shared" si="20"/>
        <v>#DIV/0!</v>
      </c>
      <c r="Q38" s="3"/>
      <c r="R38" s="43" t="e">
        <f t="shared" si="21"/>
        <v>#DIV/0!</v>
      </c>
      <c r="S38" s="44" t="e">
        <f t="shared" si="22"/>
        <v>#DIV/0!</v>
      </c>
      <c r="T38" s="51" t="e">
        <f t="shared" si="23"/>
        <v>#DIV/0!</v>
      </c>
    </row>
    <row r="39" spans="1:20" ht="24" customHeight="1" x14ac:dyDescent="0.25">
      <c r="A39" s="46"/>
      <c r="B39" s="74" t="s">
        <v>42</v>
      </c>
      <c r="D39" s="19">
        <f t="shared" ref="D39:E39" si="28">D29+D34</f>
        <v>0</v>
      </c>
      <c r="E39" s="20">
        <f t="shared" si="28"/>
        <v>0</v>
      </c>
      <c r="F39" s="2" t="e">
        <f>D39/D38</f>
        <v>#DIV/0!</v>
      </c>
      <c r="G39" s="2" t="e">
        <f>E39/E38</f>
        <v>#DIV/0!</v>
      </c>
      <c r="H39" s="86" t="e">
        <f t="shared" si="17"/>
        <v>#DIV/0!</v>
      </c>
      <c r="I39" s="87" t="e">
        <f t="shared" si="18"/>
        <v>#DIV/0!</v>
      </c>
      <c r="K39" s="19">
        <f t="shared" ref="K39:L39" si="29">K29+K34</f>
        <v>0</v>
      </c>
      <c r="L39" s="20">
        <f t="shared" si="29"/>
        <v>0</v>
      </c>
      <c r="M39" s="2" t="e">
        <f>K39/K38</f>
        <v>#DIV/0!</v>
      </c>
      <c r="N39" s="2" t="e">
        <f>L39/L38</f>
        <v>#DIV/0!</v>
      </c>
      <c r="O39" s="86" t="e">
        <f t="shared" si="19"/>
        <v>#DIV/0!</v>
      </c>
      <c r="P39" s="87" t="e">
        <f t="shared" si="20"/>
        <v>#DIV/0!</v>
      </c>
      <c r="R39" s="88" t="e">
        <f t="shared" si="21"/>
        <v>#DIV/0!</v>
      </c>
      <c r="S39" s="89" t="e">
        <f t="shared" si="22"/>
        <v>#DIV/0!</v>
      </c>
      <c r="T39" s="90" t="e">
        <f t="shared" si="23"/>
        <v>#DIV/0!</v>
      </c>
    </row>
    <row r="40" spans="1:20" ht="24" customHeight="1" thickBot="1" x14ac:dyDescent="0.3">
      <c r="A40" s="75"/>
      <c r="B40" s="76" t="s">
        <v>45</v>
      </c>
      <c r="C40" s="10"/>
      <c r="D40" s="21">
        <f t="shared" ref="D40:E40" si="30">D30+D35</f>
        <v>0</v>
      </c>
      <c r="E40" s="22">
        <f t="shared" si="30"/>
        <v>0</v>
      </c>
      <c r="F40" s="11" t="e">
        <f>D40/D38</f>
        <v>#DIV/0!</v>
      </c>
      <c r="G40" s="11" t="e">
        <f>E40/E38</f>
        <v>#DIV/0!</v>
      </c>
      <c r="H40" s="91" t="e">
        <f t="shared" si="17"/>
        <v>#DIV/0!</v>
      </c>
      <c r="I40" s="92" t="e">
        <f t="shared" si="18"/>
        <v>#DIV/0!</v>
      </c>
      <c r="K40" s="21">
        <f t="shared" ref="K40:L40" si="31">K30+K35</f>
        <v>0</v>
      </c>
      <c r="L40" s="22">
        <f t="shared" si="31"/>
        <v>0</v>
      </c>
      <c r="M40" s="11" t="e">
        <f>K40/K38</f>
        <v>#DIV/0!</v>
      </c>
      <c r="N40" s="11" t="e">
        <f>L40/L38</f>
        <v>#DIV/0!</v>
      </c>
      <c r="O40" s="91" t="e">
        <f t="shared" si="19"/>
        <v>#DIV/0!</v>
      </c>
      <c r="P40" s="92" t="e">
        <f t="shared" si="20"/>
        <v>#DIV/0!</v>
      </c>
      <c r="R40" s="65" t="e">
        <f t="shared" si="21"/>
        <v>#DIV/0!</v>
      </c>
      <c r="S40" s="62" t="e">
        <f t="shared" si="22"/>
        <v>#DIV/0!</v>
      </c>
      <c r="T40" s="66" t="e">
        <f t="shared" si="23"/>
        <v>#DIV/0!</v>
      </c>
    </row>
    <row r="41" spans="1:20" ht="24.75" customHeight="1" thickBot="1" x14ac:dyDescent="0.3"/>
    <row r="42" spans="1:20" ht="15" customHeight="1" x14ac:dyDescent="0.25">
      <c r="A42" s="332" t="s">
        <v>2</v>
      </c>
      <c r="B42" s="315"/>
      <c r="C42" s="315"/>
      <c r="D42" s="343" t="s">
        <v>1</v>
      </c>
      <c r="E42" s="362"/>
      <c r="F42" s="344" t="s">
        <v>13</v>
      </c>
      <c r="G42" s="344"/>
      <c r="H42" s="363" t="s">
        <v>34</v>
      </c>
      <c r="I42" s="362"/>
      <c r="K42" s="343" t="s">
        <v>19</v>
      </c>
      <c r="L42" s="362"/>
      <c r="M42" s="344" t="s">
        <v>13</v>
      </c>
      <c r="N42" s="344"/>
      <c r="O42" s="363" t="s">
        <v>34</v>
      </c>
      <c r="P42" s="362"/>
      <c r="R42" s="343" t="s">
        <v>22</v>
      </c>
      <c r="S42" s="344"/>
      <c r="T42" s="69" t="s">
        <v>0</v>
      </c>
    </row>
    <row r="43" spans="1:20" ht="15" customHeight="1" x14ac:dyDescent="0.25">
      <c r="A43" s="350"/>
      <c r="B43" s="316"/>
      <c r="C43" s="316"/>
      <c r="D43" s="364" t="s">
        <v>40</v>
      </c>
      <c r="E43" s="365"/>
      <c r="F43" s="366" t="str">
        <f>D43</f>
        <v>jan - mar</v>
      </c>
      <c r="G43" s="366"/>
      <c r="H43" s="364" t="str">
        <f>F43</f>
        <v>jan - mar</v>
      </c>
      <c r="I43" s="365"/>
      <c r="K43" s="364" t="str">
        <f>D43</f>
        <v>jan - mar</v>
      </c>
      <c r="L43" s="365"/>
      <c r="M43" s="366" t="str">
        <f>D43</f>
        <v>jan - mar</v>
      </c>
      <c r="N43" s="366"/>
      <c r="O43" s="364" t="str">
        <f>D43</f>
        <v>jan - mar</v>
      </c>
      <c r="P43" s="365"/>
      <c r="R43" s="364" t="str">
        <f>D43</f>
        <v>jan - mar</v>
      </c>
      <c r="S43" s="366"/>
      <c r="T43" s="67" t="s">
        <v>35</v>
      </c>
    </row>
    <row r="44" spans="1:20" ht="15.75" customHeight="1" thickBot="1" x14ac:dyDescent="0.3">
      <c r="A44" s="350"/>
      <c r="B44" s="316"/>
      <c r="C44" s="316"/>
      <c r="D44" s="16">
        <v>2016</v>
      </c>
      <c r="E44" s="67">
        <v>2017</v>
      </c>
      <c r="F44" s="68">
        <f>D44</f>
        <v>2016</v>
      </c>
      <c r="G44" s="68">
        <f>E44</f>
        <v>2017</v>
      </c>
      <c r="H44" s="16" t="s">
        <v>1</v>
      </c>
      <c r="I44" s="67" t="s">
        <v>14</v>
      </c>
      <c r="K44" s="16">
        <f>D44</f>
        <v>2016</v>
      </c>
      <c r="L44" s="67">
        <f>E44</f>
        <v>2017</v>
      </c>
      <c r="M44" s="68">
        <f>F44</f>
        <v>2016</v>
      </c>
      <c r="N44" s="67">
        <f>G44</f>
        <v>2017</v>
      </c>
      <c r="O44" s="68">
        <v>1000</v>
      </c>
      <c r="P44" s="67" t="s">
        <v>14</v>
      </c>
      <c r="R44" s="16">
        <f>D44</f>
        <v>2016</v>
      </c>
      <c r="S44" s="68">
        <f>E44</f>
        <v>2017</v>
      </c>
      <c r="T44" s="67" t="s">
        <v>23</v>
      </c>
    </row>
    <row r="45" spans="1:20" ht="24" customHeight="1" thickBot="1" x14ac:dyDescent="0.3">
      <c r="A45" s="72" t="s">
        <v>29</v>
      </c>
      <c r="B45" s="13"/>
      <c r="C45" s="13"/>
      <c r="D45" s="17"/>
      <c r="E45" s="18"/>
      <c r="F45" s="14" t="e">
        <f>D45/D55</f>
        <v>#DIV/0!</v>
      </c>
      <c r="G45" s="14" t="e">
        <f>E45/E55</f>
        <v>#DIV/0!</v>
      </c>
      <c r="H45" s="80" t="e">
        <f t="shared" ref="H45:H59" si="32">(E45-D45)/D45</f>
        <v>#DIV/0!</v>
      </c>
      <c r="I45" s="83" t="e">
        <f t="shared" ref="I45:I59" si="33">(G45-F45)/F45</f>
        <v>#DIV/0!</v>
      </c>
      <c r="J45" s="1"/>
      <c r="K45" s="17"/>
      <c r="L45" s="18"/>
      <c r="M45" s="14">
        <f>K45/K55</f>
        <v>0</v>
      </c>
      <c r="N45" s="14">
        <f>L45/L55</f>
        <v>0</v>
      </c>
      <c r="O45" s="80" t="e">
        <f t="shared" ref="O45:O59" si="34">(L45-K45)/K45</f>
        <v>#DIV/0!</v>
      </c>
      <c r="P45" s="83" t="e">
        <f t="shared" ref="P45:P59" si="35">(N45-M45)/M45</f>
        <v>#DIV/0!</v>
      </c>
      <c r="Q45" s="1"/>
      <c r="R45" s="24" t="e">
        <f>(K45/D45)*10</f>
        <v>#DIV/0!</v>
      </c>
      <c r="S45" s="62" t="e">
        <f>(L45/E45)*10</f>
        <v>#DIV/0!</v>
      </c>
      <c r="T45" s="50" t="e">
        <f>(S45-R45)/R45</f>
        <v>#DIV/0!</v>
      </c>
    </row>
    <row r="46" spans="1:20" ht="24" customHeight="1" x14ac:dyDescent="0.25">
      <c r="A46" s="73" t="s">
        <v>44</v>
      </c>
      <c r="B46" s="3"/>
      <c r="D46" s="19"/>
      <c r="E46" s="20"/>
      <c r="F46" s="47" t="e">
        <f>D46/D45</f>
        <v>#DIV/0!</v>
      </c>
      <c r="G46" s="47" t="e">
        <f>E46/E45</f>
        <v>#DIV/0!</v>
      </c>
      <c r="H46" s="81" t="e">
        <f t="shared" si="32"/>
        <v>#DIV/0!</v>
      </c>
      <c r="I46" s="84" t="e">
        <f t="shared" si="33"/>
        <v>#DIV/0!</v>
      </c>
      <c r="J46" s="3"/>
      <c r="K46" s="19"/>
      <c r="L46" s="20"/>
      <c r="M46" s="47" t="e">
        <f>K46/K45</f>
        <v>#DIV/0!</v>
      </c>
      <c r="N46" s="47" t="e">
        <f>L46/L45</f>
        <v>#DIV/0!</v>
      </c>
      <c r="O46" s="81" t="e">
        <f t="shared" si="34"/>
        <v>#DIV/0!</v>
      </c>
      <c r="P46" s="84" t="e">
        <f t="shared" si="35"/>
        <v>#DIV/0!</v>
      </c>
      <c r="Q46" s="3"/>
      <c r="R46" s="27" t="e">
        <f t="shared" ref="R46:R59" si="36">(K46/D46)*10</f>
        <v>#DIV/0!</v>
      </c>
      <c r="S46" s="28" t="e">
        <f t="shared" ref="S46:S59" si="37">(L46/E46)*10</f>
        <v>#DIV/0!</v>
      </c>
      <c r="T46" s="49" t="e">
        <f t="shared" ref="T46:T59" si="38">(S46-R46)/R46</f>
        <v>#DIV/0!</v>
      </c>
    </row>
    <row r="47" spans="1:20" ht="24" customHeight="1" x14ac:dyDescent="0.25">
      <c r="A47" s="77" t="s">
        <v>43</v>
      </c>
      <c r="B47" s="70"/>
      <c r="C47" s="71"/>
      <c r="D47" s="78"/>
      <c r="E47" s="79">
        <f>E48+E49</f>
        <v>0</v>
      </c>
      <c r="F47" s="45" t="e">
        <f>D47/D45</f>
        <v>#DIV/0!</v>
      </c>
      <c r="G47" s="45" t="e">
        <f>E47/E45</f>
        <v>#DIV/0!</v>
      </c>
      <c r="H47" s="82" t="e">
        <f t="shared" si="32"/>
        <v>#DIV/0!</v>
      </c>
      <c r="I47" s="85" t="e">
        <f t="shared" si="33"/>
        <v>#DIV/0!</v>
      </c>
      <c r="J47" s="3"/>
      <c r="K47" s="78"/>
      <c r="L47" s="79">
        <f>L48+L49</f>
        <v>0</v>
      </c>
      <c r="M47" s="45" t="e">
        <f>K47/K45</f>
        <v>#DIV/0!</v>
      </c>
      <c r="N47" s="45" t="e">
        <f>L47/L45</f>
        <v>#DIV/0!</v>
      </c>
      <c r="O47" s="82" t="e">
        <f t="shared" si="34"/>
        <v>#DIV/0!</v>
      </c>
      <c r="P47" s="85" t="e">
        <f t="shared" si="35"/>
        <v>#DIV/0!</v>
      </c>
      <c r="Q47" s="3"/>
      <c r="R47" s="63" t="e">
        <f t="shared" si="36"/>
        <v>#DIV/0!</v>
      </c>
      <c r="S47" s="64" t="e">
        <f t="shared" si="37"/>
        <v>#DIV/0!</v>
      </c>
      <c r="T47" s="51" t="e">
        <f t="shared" si="38"/>
        <v>#DIV/0!</v>
      </c>
    </row>
    <row r="48" spans="1:20" ht="24" customHeight="1" x14ac:dyDescent="0.25">
      <c r="A48" s="46"/>
      <c r="B48" s="74" t="s">
        <v>42</v>
      </c>
      <c r="D48" s="19"/>
      <c r="E48" s="20"/>
      <c r="F48" s="47"/>
      <c r="G48" s="47" t="e">
        <f>E48/E47</f>
        <v>#DIV/0!</v>
      </c>
      <c r="H48" s="86" t="e">
        <f t="shared" si="32"/>
        <v>#DIV/0!</v>
      </c>
      <c r="I48" s="87" t="e">
        <f t="shared" si="33"/>
        <v>#DIV/0!</v>
      </c>
      <c r="J48" s="3"/>
      <c r="K48" s="19"/>
      <c r="L48" s="20"/>
      <c r="M48" s="47"/>
      <c r="N48" s="47" t="e">
        <f>L48/L47</f>
        <v>#DIV/0!</v>
      </c>
      <c r="O48" s="86" t="e">
        <f t="shared" si="34"/>
        <v>#DIV/0!</v>
      </c>
      <c r="P48" s="87" t="e">
        <f t="shared" si="35"/>
        <v>#DIV/0!</v>
      </c>
      <c r="Q48" s="3"/>
      <c r="R48" s="88" t="e">
        <f t="shared" si="36"/>
        <v>#DIV/0!</v>
      </c>
      <c r="S48" s="89" t="e">
        <f t="shared" si="37"/>
        <v>#DIV/0!</v>
      </c>
      <c r="T48" s="90" t="e">
        <f t="shared" si="38"/>
        <v>#DIV/0!</v>
      </c>
    </row>
    <row r="49" spans="1:20" ht="24" customHeight="1" thickBot="1" x14ac:dyDescent="0.3">
      <c r="A49" s="46"/>
      <c r="B49" s="74" t="s">
        <v>45</v>
      </c>
      <c r="D49" s="19"/>
      <c r="E49" s="20"/>
      <c r="F49" s="47" t="e">
        <f>D49/D47</f>
        <v>#DIV/0!</v>
      </c>
      <c r="G49" s="47" t="e">
        <f>E49/E47</f>
        <v>#DIV/0!</v>
      </c>
      <c r="H49" s="86" t="e">
        <f t="shared" si="32"/>
        <v>#DIV/0!</v>
      </c>
      <c r="I49" s="87" t="e">
        <f t="shared" si="33"/>
        <v>#DIV/0!</v>
      </c>
      <c r="J49" s="3"/>
      <c r="K49" s="19"/>
      <c r="L49" s="20"/>
      <c r="M49" s="47" t="e">
        <f>K49/K47</f>
        <v>#DIV/0!</v>
      </c>
      <c r="N49" s="47" t="e">
        <f>L49/L47</f>
        <v>#DIV/0!</v>
      </c>
      <c r="O49" s="86" t="e">
        <f t="shared" si="34"/>
        <v>#DIV/0!</v>
      </c>
      <c r="P49" s="87" t="e">
        <f t="shared" si="35"/>
        <v>#DIV/0!</v>
      </c>
      <c r="Q49" s="3"/>
      <c r="R49" s="65" t="e">
        <f t="shared" si="36"/>
        <v>#DIV/0!</v>
      </c>
      <c r="S49" s="62" t="e">
        <f t="shared" si="37"/>
        <v>#DIV/0!</v>
      </c>
      <c r="T49" s="66" t="e">
        <f t="shared" si="38"/>
        <v>#DIV/0!</v>
      </c>
    </row>
    <row r="50" spans="1:20" ht="24" customHeight="1" thickBot="1" x14ac:dyDescent="0.3">
      <c r="A50" s="72" t="s">
        <v>30</v>
      </c>
      <c r="B50" s="13"/>
      <c r="C50" s="13"/>
      <c r="D50" s="17"/>
      <c r="E50" s="18"/>
      <c r="F50" s="14" t="e">
        <f>D50/D55</f>
        <v>#DIV/0!</v>
      </c>
      <c r="G50" s="14" t="e">
        <f>E50/E55</f>
        <v>#DIV/0!</v>
      </c>
      <c r="H50" s="80" t="e">
        <f t="shared" si="32"/>
        <v>#DIV/0!</v>
      </c>
      <c r="I50" s="83" t="e">
        <f t="shared" si="33"/>
        <v>#DIV/0!</v>
      </c>
      <c r="J50" s="3"/>
      <c r="K50" s="17"/>
      <c r="L50" s="18"/>
      <c r="M50" s="14">
        <f>K50/K55</f>
        <v>0</v>
      </c>
      <c r="N50" s="14">
        <f>L50/L55</f>
        <v>0</v>
      </c>
      <c r="O50" s="80" t="e">
        <f t="shared" si="34"/>
        <v>#DIV/0!</v>
      </c>
      <c r="P50" s="83" t="e">
        <f t="shared" si="35"/>
        <v>#DIV/0!</v>
      </c>
      <c r="Q50" s="3"/>
      <c r="R50" s="24" t="e">
        <f t="shared" si="36"/>
        <v>#DIV/0!</v>
      </c>
      <c r="S50" s="62" t="e">
        <f t="shared" si="37"/>
        <v>#DIV/0!</v>
      </c>
      <c r="T50" s="50" t="e">
        <f t="shared" si="38"/>
        <v>#DIV/0!</v>
      </c>
    </row>
    <row r="51" spans="1:20" ht="24" customHeight="1" thickBot="1" x14ac:dyDescent="0.3">
      <c r="A51" s="73" t="s">
        <v>44</v>
      </c>
      <c r="B51" s="3"/>
      <c r="D51" s="19"/>
      <c r="E51" s="20"/>
      <c r="F51" s="47" t="e">
        <f>D51/D50</f>
        <v>#DIV/0!</v>
      </c>
      <c r="G51" s="47" t="e">
        <f>E51/E50</f>
        <v>#DIV/0!</v>
      </c>
      <c r="H51" s="81" t="e">
        <f t="shared" si="32"/>
        <v>#DIV/0!</v>
      </c>
      <c r="I51" s="84" t="e">
        <f t="shared" si="33"/>
        <v>#DIV/0!</v>
      </c>
      <c r="J51" s="3"/>
      <c r="K51" s="19"/>
      <c r="L51" s="20"/>
      <c r="M51" s="47" t="e">
        <f>K51/K50</f>
        <v>#DIV/0!</v>
      </c>
      <c r="N51" s="47" t="e">
        <f>L51/L50</f>
        <v>#DIV/0!</v>
      </c>
      <c r="O51" s="81" t="e">
        <f t="shared" si="34"/>
        <v>#DIV/0!</v>
      </c>
      <c r="P51" s="84" t="e">
        <f t="shared" si="35"/>
        <v>#DIV/0!</v>
      </c>
      <c r="Q51" s="3"/>
      <c r="R51" s="24" t="e">
        <f t="shared" si="36"/>
        <v>#DIV/0!</v>
      </c>
      <c r="S51" s="62" t="e">
        <f t="shared" si="37"/>
        <v>#DIV/0!</v>
      </c>
      <c r="T51" s="50" t="e">
        <f t="shared" si="38"/>
        <v>#DIV/0!</v>
      </c>
    </row>
    <row r="52" spans="1:20" ht="24" customHeight="1" thickBot="1" x14ac:dyDescent="0.3">
      <c r="A52" s="77" t="s">
        <v>43</v>
      </c>
      <c r="B52" s="70"/>
      <c r="C52" s="71"/>
      <c r="D52" s="78"/>
      <c r="E52" s="79">
        <f>E53+E54</f>
        <v>0</v>
      </c>
      <c r="F52" s="45" t="e">
        <f>D52/D50</f>
        <v>#DIV/0!</v>
      </c>
      <c r="G52" s="45" t="e">
        <f>E52/E50</f>
        <v>#DIV/0!</v>
      </c>
      <c r="H52" s="82" t="e">
        <f t="shared" si="32"/>
        <v>#DIV/0!</v>
      </c>
      <c r="I52" s="85" t="e">
        <f t="shared" si="33"/>
        <v>#DIV/0!</v>
      </c>
      <c r="J52" s="3"/>
      <c r="K52" s="78"/>
      <c r="L52" s="79">
        <f>L53+L54</f>
        <v>0</v>
      </c>
      <c r="M52" s="45" t="e">
        <f>K52/K50</f>
        <v>#DIV/0!</v>
      </c>
      <c r="N52" s="45" t="e">
        <f>L52/L50</f>
        <v>#DIV/0!</v>
      </c>
      <c r="O52" s="82" t="e">
        <f t="shared" si="34"/>
        <v>#DIV/0!</v>
      </c>
      <c r="P52" s="85" t="e">
        <f t="shared" si="35"/>
        <v>#DIV/0!</v>
      </c>
      <c r="Q52" s="3"/>
      <c r="R52" s="24" t="e">
        <f t="shared" si="36"/>
        <v>#DIV/0!</v>
      </c>
      <c r="S52" s="62" t="e">
        <f t="shared" si="37"/>
        <v>#DIV/0!</v>
      </c>
      <c r="T52" s="50" t="e">
        <f t="shared" si="38"/>
        <v>#DIV/0!</v>
      </c>
    </row>
    <row r="53" spans="1:20" ht="24" customHeight="1" x14ac:dyDescent="0.25">
      <c r="A53" s="46"/>
      <c r="B53" s="74" t="s">
        <v>42</v>
      </c>
      <c r="D53" s="19"/>
      <c r="E53" s="20"/>
      <c r="F53" s="2"/>
      <c r="G53" s="2" t="e">
        <f>E53/E52</f>
        <v>#DIV/0!</v>
      </c>
      <c r="H53" s="86" t="e">
        <f t="shared" si="32"/>
        <v>#DIV/0!</v>
      </c>
      <c r="I53" s="87" t="e">
        <f t="shared" si="33"/>
        <v>#DIV/0!</v>
      </c>
      <c r="K53" s="19"/>
      <c r="L53" s="20"/>
      <c r="M53" s="2"/>
      <c r="N53" s="2" t="e">
        <f>L53/L52</f>
        <v>#DIV/0!</v>
      </c>
      <c r="O53" s="86" t="e">
        <f t="shared" si="34"/>
        <v>#DIV/0!</v>
      </c>
      <c r="P53" s="87" t="e">
        <f t="shared" si="35"/>
        <v>#DIV/0!</v>
      </c>
      <c r="R53" s="93" t="e">
        <f t="shared" si="36"/>
        <v>#DIV/0!</v>
      </c>
      <c r="S53" s="94" t="e">
        <f t="shared" si="37"/>
        <v>#DIV/0!</v>
      </c>
      <c r="T53" s="95" t="e">
        <f t="shared" si="38"/>
        <v>#DIV/0!</v>
      </c>
    </row>
    <row r="54" spans="1:20" ht="24" customHeight="1" thickBot="1" x14ac:dyDescent="0.3">
      <c r="A54" s="46"/>
      <c r="B54" s="74" t="s">
        <v>45</v>
      </c>
      <c r="D54" s="19"/>
      <c r="E54" s="20"/>
      <c r="F54" s="2" t="e">
        <f>D54/D52</f>
        <v>#DIV/0!</v>
      </c>
      <c r="G54" s="2" t="e">
        <f>E54/E52</f>
        <v>#DIV/0!</v>
      </c>
      <c r="H54" s="86" t="e">
        <f t="shared" si="32"/>
        <v>#DIV/0!</v>
      </c>
      <c r="I54" s="87" t="e">
        <f t="shared" si="33"/>
        <v>#DIV/0!</v>
      </c>
      <c r="K54" s="19"/>
      <c r="L54" s="20"/>
      <c r="M54" s="2" t="e">
        <f>K54/K52</f>
        <v>#DIV/0!</v>
      </c>
      <c r="N54" s="2" t="e">
        <f>L54/L52</f>
        <v>#DIV/0!</v>
      </c>
      <c r="O54" s="86" t="e">
        <f t="shared" si="34"/>
        <v>#DIV/0!</v>
      </c>
      <c r="P54" s="87" t="e">
        <f t="shared" si="35"/>
        <v>#DIV/0!</v>
      </c>
      <c r="R54" s="65" t="e">
        <f t="shared" si="36"/>
        <v>#DIV/0!</v>
      </c>
      <c r="S54" s="62" t="e">
        <f t="shared" si="37"/>
        <v>#DIV/0!</v>
      </c>
      <c r="T54" s="66" t="e">
        <f t="shared" si="38"/>
        <v>#DIV/0!</v>
      </c>
    </row>
    <row r="55" spans="1:20" ht="24" customHeight="1" thickBot="1" x14ac:dyDescent="0.3">
      <c r="A55" s="72" t="s">
        <v>12</v>
      </c>
      <c r="B55" s="13"/>
      <c r="C55" s="13"/>
      <c r="D55" s="17">
        <f>D45+D50</f>
        <v>0</v>
      </c>
      <c r="E55" s="18">
        <f>E45+E50</f>
        <v>0</v>
      </c>
      <c r="F55" s="14" t="e">
        <f>F45+F50</f>
        <v>#DIV/0!</v>
      </c>
      <c r="G55" s="14" t="e">
        <f>G45+G50</f>
        <v>#DIV/0!</v>
      </c>
      <c r="H55" s="80" t="e">
        <f t="shared" si="32"/>
        <v>#DIV/0!</v>
      </c>
      <c r="I55" s="83" t="e">
        <f t="shared" si="33"/>
        <v>#DIV/0!</v>
      </c>
      <c r="J55" s="1"/>
      <c r="K55" s="17">
        <v>82914.689000000057</v>
      </c>
      <c r="L55" s="18">
        <v>95555.57299999996</v>
      </c>
      <c r="M55" s="14">
        <f>M45+M50</f>
        <v>0</v>
      </c>
      <c r="N55" s="14">
        <f>N45+N50</f>
        <v>0</v>
      </c>
      <c r="O55" s="80">
        <f t="shared" si="34"/>
        <v>0.15245650864106713</v>
      </c>
      <c r="P55" s="83" t="e">
        <f t="shared" si="35"/>
        <v>#DIV/0!</v>
      </c>
      <c r="R55" s="24" t="e">
        <f t="shared" si="36"/>
        <v>#DIV/0!</v>
      </c>
      <c r="S55" s="62" t="e">
        <f t="shared" si="37"/>
        <v>#DIV/0!</v>
      </c>
      <c r="T55" s="50" t="e">
        <f t="shared" si="38"/>
        <v>#DIV/0!</v>
      </c>
    </row>
    <row r="56" spans="1:20" ht="24" customHeight="1" x14ac:dyDescent="0.25">
      <c r="A56" s="73" t="s">
        <v>44</v>
      </c>
      <c r="B56" s="3"/>
      <c r="D56" s="19">
        <f t="shared" ref="D56:E56" si="39">D46+D51</f>
        <v>0</v>
      </c>
      <c r="E56" s="20">
        <f t="shared" si="39"/>
        <v>0</v>
      </c>
      <c r="F56" s="47" t="e">
        <f>D56/D55</f>
        <v>#DIV/0!</v>
      </c>
      <c r="G56" s="47" t="e">
        <f>E56/E55</f>
        <v>#DIV/0!</v>
      </c>
      <c r="H56" s="81" t="e">
        <f t="shared" si="32"/>
        <v>#DIV/0!</v>
      </c>
      <c r="I56" s="84" t="e">
        <f t="shared" si="33"/>
        <v>#DIV/0!</v>
      </c>
      <c r="J56" s="3"/>
      <c r="K56" s="19">
        <f t="shared" ref="K56:L56" si="40">K46+K51</f>
        <v>0</v>
      </c>
      <c r="L56" s="20">
        <f t="shared" si="40"/>
        <v>0</v>
      </c>
      <c r="M56" s="47">
        <f>K56/K55</f>
        <v>0</v>
      </c>
      <c r="N56" s="47">
        <f>L56/L55</f>
        <v>0</v>
      </c>
      <c r="O56" s="81" t="e">
        <f t="shared" si="34"/>
        <v>#DIV/0!</v>
      </c>
      <c r="P56" s="84" t="e">
        <f t="shared" si="35"/>
        <v>#DIV/0!</v>
      </c>
      <c r="Q56" s="3"/>
      <c r="R56" s="96" t="e">
        <f t="shared" si="36"/>
        <v>#DIV/0!</v>
      </c>
      <c r="S56" s="97" t="e">
        <f t="shared" si="37"/>
        <v>#DIV/0!</v>
      </c>
      <c r="T56" s="98" t="e">
        <f t="shared" si="38"/>
        <v>#DIV/0!</v>
      </c>
    </row>
    <row r="57" spans="1:20" ht="24" customHeight="1" x14ac:dyDescent="0.25">
      <c r="A57" s="77" t="s">
        <v>43</v>
      </c>
      <c r="B57" s="70"/>
      <c r="C57" s="71"/>
      <c r="D57" s="78">
        <f t="shared" ref="D57:E57" si="41">D47+D52</f>
        <v>0</v>
      </c>
      <c r="E57" s="79">
        <f t="shared" si="41"/>
        <v>0</v>
      </c>
      <c r="F57" s="45" t="e">
        <f>D57/D55</f>
        <v>#DIV/0!</v>
      </c>
      <c r="G57" s="45" t="e">
        <f>E57/E55</f>
        <v>#DIV/0!</v>
      </c>
      <c r="H57" s="82" t="e">
        <f t="shared" si="32"/>
        <v>#DIV/0!</v>
      </c>
      <c r="I57" s="85" t="e">
        <f t="shared" si="33"/>
        <v>#DIV/0!</v>
      </c>
      <c r="J57" s="3"/>
      <c r="K57" s="78">
        <f t="shared" ref="K57:L57" si="42">K47+K52</f>
        <v>0</v>
      </c>
      <c r="L57" s="79">
        <f t="shared" si="42"/>
        <v>0</v>
      </c>
      <c r="M57" s="45">
        <f>K57/K55</f>
        <v>0</v>
      </c>
      <c r="N57" s="45">
        <f>L57/L55</f>
        <v>0</v>
      </c>
      <c r="O57" s="82" t="e">
        <f t="shared" si="34"/>
        <v>#DIV/0!</v>
      </c>
      <c r="P57" s="85" t="e">
        <f t="shared" si="35"/>
        <v>#DIV/0!</v>
      </c>
      <c r="Q57" s="3"/>
      <c r="R57" s="43" t="e">
        <f t="shared" si="36"/>
        <v>#DIV/0!</v>
      </c>
      <c r="S57" s="44" t="e">
        <f t="shared" si="37"/>
        <v>#DIV/0!</v>
      </c>
      <c r="T57" s="51" t="e">
        <f t="shared" si="38"/>
        <v>#DIV/0!</v>
      </c>
    </row>
    <row r="58" spans="1:20" ht="24" customHeight="1" x14ac:dyDescent="0.25">
      <c r="A58" s="46"/>
      <c r="B58" s="74" t="s">
        <v>42</v>
      </c>
      <c r="D58" s="19">
        <f t="shared" ref="D58:E58" si="43">D48+D53</f>
        <v>0</v>
      </c>
      <c r="E58" s="20">
        <f t="shared" si="43"/>
        <v>0</v>
      </c>
      <c r="F58" s="2" t="e">
        <f>D58/D57</f>
        <v>#DIV/0!</v>
      </c>
      <c r="G58" s="2" t="e">
        <f>E58/E57</f>
        <v>#DIV/0!</v>
      </c>
      <c r="H58" s="86" t="e">
        <f t="shared" si="32"/>
        <v>#DIV/0!</v>
      </c>
      <c r="I58" s="87" t="e">
        <f t="shared" si="33"/>
        <v>#DIV/0!</v>
      </c>
      <c r="K58" s="19">
        <f t="shared" ref="K58:L58" si="44">K48+K53</f>
        <v>0</v>
      </c>
      <c r="L58" s="20">
        <f t="shared" si="44"/>
        <v>0</v>
      </c>
      <c r="M58" s="2" t="e">
        <f>K58/K57</f>
        <v>#DIV/0!</v>
      </c>
      <c r="N58" s="2" t="e">
        <f>L58/L57</f>
        <v>#DIV/0!</v>
      </c>
      <c r="O58" s="86" t="e">
        <f t="shared" si="34"/>
        <v>#DIV/0!</v>
      </c>
      <c r="P58" s="87" t="e">
        <f t="shared" si="35"/>
        <v>#DIV/0!</v>
      </c>
      <c r="R58" s="88" t="e">
        <f t="shared" si="36"/>
        <v>#DIV/0!</v>
      </c>
      <c r="S58" s="89" t="e">
        <f t="shared" si="37"/>
        <v>#DIV/0!</v>
      </c>
      <c r="T58" s="90" t="e">
        <f t="shared" si="38"/>
        <v>#DIV/0!</v>
      </c>
    </row>
    <row r="59" spans="1:20" ht="24" customHeight="1" thickBot="1" x14ac:dyDescent="0.3">
      <c r="A59" s="75"/>
      <c r="B59" s="76" t="s">
        <v>45</v>
      </c>
      <c r="C59" s="10"/>
      <c r="D59" s="21">
        <f t="shared" ref="D59:E59" si="45">D49+D54</f>
        <v>0</v>
      </c>
      <c r="E59" s="22">
        <f t="shared" si="45"/>
        <v>0</v>
      </c>
      <c r="F59" s="11" t="e">
        <f>D59/D57</f>
        <v>#DIV/0!</v>
      </c>
      <c r="G59" s="11" t="e">
        <f>E59/E57</f>
        <v>#DIV/0!</v>
      </c>
      <c r="H59" s="91" t="e">
        <f t="shared" si="32"/>
        <v>#DIV/0!</v>
      </c>
      <c r="I59" s="92" t="e">
        <f t="shared" si="33"/>
        <v>#DIV/0!</v>
      </c>
      <c r="K59" s="21">
        <f t="shared" ref="K59:L59" si="46">K49+K54</f>
        <v>0</v>
      </c>
      <c r="L59" s="22">
        <f t="shared" si="46"/>
        <v>0</v>
      </c>
      <c r="M59" s="11" t="e">
        <f>K59/K57</f>
        <v>#DIV/0!</v>
      </c>
      <c r="N59" s="11" t="e">
        <f>L59/L57</f>
        <v>#DIV/0!</v>
      </c>
      <c r="O59" s="91" t="e">
        <f t="shared" si="34"/>
        <v>#DIV/0!</v>
      </c>
      <c r="P59" s="92" t="e">
        <f t="shared" si="35"/>
        <v>#DIV/0!</v>
      </c>
      <c r="R59" s="65" t="e">
        <f t="shared" si="36"/>
        <v>#DIV/0!</v>
      </c>
      <c r="S59" s="62" t="e">
        <f t="shared" si="37"/>
        <v>#DIV/0!</v>
      </c>
      <c r="T59" s="66" t="e">
        <f t="shared" si="38"/>
        <v>#DIV/0!</v>
      </c>
    </row>
  </sheetData>
  <mergeCells count="45">
    <mergeCell ref="M42:N42"/>
    <mergeCell ref="O42:P42"/>
    <mergeCell ref="R42:S42"/>
    <mergeCell ref="D43:E43"/>
    <mergeCell ref="F43:G43"/>
    <mergeCell ref="H43:I43"/>
    <mergeCell ref="K43:L43"/>
    <mergeCell ref="M43:N43"/>
    <mergeCell ref="O43:P43"/>
    <mergeCell ref="R43:S43"/>
    <mergeCell ref="A42:C44"/>
    <mergeCell ref="D42:E42"/>
    <mergeCell ref="F42:G42"/>
    <mergeCell ref="H42:I42"/>
    <mergeCell ref="K42:L42"/>
    <mergeCell ref="M23:N23"/>
    <mergeCell ref="O23:P23"/>
    <mergeCell ref="R23:S23"/>
    <mergeCell ref="D24:E24"/>
    <mergeCell ref="F24:G24"/>
    <mergeCell ref="H24:I24"/>
    <mergeCell ref="K24:L24"/>
    <mergeCell ref="M24:N24"/>
    <mergeCell ref="O24:P24"/>
    <mergeCell ref="R24:S24"/>
    <mergeCell ref="A23:C25"/>
    <mergeCell ref="D23:E23"/>
    <mergeCell ref="F23:G23"/>
    <mergeCell ref="H23:I23"/>
    <mergeCell ref="K23:L23"/>
    <mergeCell ref="O4:P4"/>
    <mergeCell ref="R4:S4"/>
    <mergeCell ref="D5:E5"/>
    <mergeCell ref="F5:G5"/>
    <mergeCell ref="H5:I5"/>
    <mergeCell ref="K5:L5"/>
    <mergeCell ref="M5:N5"/>
    <mergeCell ref="O5:P5"/>
    <mergeCell ref="R5:S5"/>
    <mergeCell ref="M4:N4"/>
    <mergeCell ref="A4:C6"/>
    <mergeCell ref="D4:E4"/>
    <mergeCell ref="F4:G4"/>
    <mergeCell ref="H4:I4"/>
    <mergeCell ref="K4:L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O20:P21 R20:T21 T10:T11 O10:P11 R10:R11 R15:R16 T15:T16 O15:P16 H15:I16 H20:I21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46B23AA8-FD42-4E97-8D0B-D22CB5B465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H7:I21</xm:sqref>
        </x14:conditionalFormatting>
        <x14:conditionalFormatting xmlns:xm="http://schemas.microsoft.com/office/excel/2006/main">
          <x14:cfRule type="iconSet" priority="6" id="{0A19E607-6EFD-4ADA-B7BB-8ED2EDCAE9E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H26:I40</xm:sqref>
        </x14:conditionalFormatting>
        <x14:conditionalFormatting xmlns:xm="http://schemas.microsoft.com/office/excel/2006/main">
          <x14:cfRule type="iconSet" priority="3" id="{6FB0756F-60B9-4046-B6AE-5D1B316E370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H45:I59</xm:sqref>
        </x14:conditionalFormatting>
        <x14:conditionalFormatting xmlns:xm="http://schemas.microsoft.com/office/excel/2006/main">
          <x14:cfRule type="iconSet" priority="13" id="{81656338-F3B9-4D9E-A51F-C02CBE4EE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O7:P21</xm:sqref>
        </x14:conditionalFormatting>
        <x14:conditionalFormatting xmlns:xm="http://schemas.microsoft.com/office/excel/2006/main">
          <x14:cfRule type="iconSet" priority="4" id="{81C0546D-B54B-4F05-996D-4CBBD996D5D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O26:P40</xm:sqref>
        </x14:conditionalFormatting>
        <x14:conditionalFormatting xmlns:xm="http://schemas.microsoft.com/office/excel/2006/main">
          <x14:cfRule type="iconSet" priority="1" id="{536479E8-B809-413C-A37E-F6260A78413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O45:P59</xm:sqref>
        </x14:conditionalFormatting>
        <x14:conditionalFormatting xmlns:xm="http://schemas.microsoft.com/office/excel/2006/main">
          <x14:cfRule type="iconSet" priority="15" id="{BD7F3B5F-EBF6-4AE9-8CBC-67C241F3C9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T7:T21</xm:sqref>
        </x14:conditionalFormatting>
        <x14:conditionalFormatting xmlns:xm="http://schemas.microsoft.com/office/excel/2006/main">
          <x14:cfRule type="iconSet" priority="5" id="{43E9E47C-34E0-425F-A003-D9DB0C6BDFF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T26:T40</xm:sqref>
        </x14:conditionalFormatting>
        <x14:conditionalFormatting xmlns:xm="http://schemas.microsoft.com/office/excel/2006/main">
          <x14:cfRule type="iconSet" priority="2" id="{27976132-3175-4784-BEEC-63C938AE722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T45:T59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4151A-DA90-446D-B4B5-9E564B659768}">
  <sheetPr codeName="Folha3">
    <pageSetUpPr fitToPage="1"/>
  </sheetPr>
  <dimension ref="A1:AJ36"/>
  <sheetViews>
    <sheetView showGridLines="0" topLeftCell="E22" zoomScaleNormal="100" workbookViewId="0">
      <selection activeCell="U30" sqref="U30:V30"/>
    </sheetView>
  </sheetViews>
  <sheetFormatPr defaultRowHeight="15" x14ac:dyDescent="0.25"/>
  <cols>
    <col min="1" max="1" width="19.42578125" bestFit="1" customWidth="1"/>
    <col min="18" max="18" width="18.5703125" customWidth="1"/>
    <col min="19" max="20" width="9.140625" customWidth="1"/>
    <col min="21" max="21" width="10" customWidth="1"/>
    <col min="22" max="22" width="10.7109375" customWidth="1"/>
    <col min="260" max="260" width="19.42578125" bestFit="1" customWidth="1"/>
    <col min="270" max="270" width="18.5703125" customWidth="1"/>
    <col min="271" max="272" width="9.140625" customWidth="1"/>
    <col min="273" max="273" width="0" hidden="1" customWidth="1"/>
    <col min="274" max="275" width="9.85546875" customWidth="1"/>
    <col min="516" max="516" width="19.42578125" bestFit="1" customWidth="1"/>
    <col min="526" max="526" width="18.5703125" customWidth="1"/>
    <col min="527" max="528" width="9.140625" customWidth="1"/>
    <col min="529" max="529" width="0" hidden="1" customWidth="1"/>
    <col min="530" max="531" width="9.85546875" customWidth="1"/>
    <col min="772" max="772" width="19.42578125" bestFit="1" customWidth="1"/>
    <col min="782" max="782" width="18.5703125" customWidth="1"/>
    <col min="783" max="784" width="9.140625" customWidth="1"/>
    <col min="785" max="785" width="0" hidden="1" customWidth="1"/>
    <col min="786" max="787" width="9.85546875" customWidth="1"/>
    <col min="1028" max="1028" width="19.42578125" bestFit="1" customWidth="1"/>
    <col min="1038" max="1038" width="18.5703125" customWidth="1"/>
    <col min="1039" max="1040" width="9.140625" customWidth="1"/>
    <col min="1041" max="1041" width="0" hidden="1" customWidth="1"/>
    <col min="1042" max="1043" width="9.85546875" customWidth="1"/>
    <col min="1284" max="1284" width="19.42578125" bestFit="1" customWidth="1"/>
    <col min="1294" max="1294" width="18.5703125" customWidth="1"/>
    <col min="1295" max="1296" width="9.140625" customWidth="1"/>
    <col min="1297" max="1297" width="0" hidden="1" customWidth="1"/>
    <col min="1298" max="1299" width="9.85546875" customWidth="1"/>
    <col min="1540" max="1540" width="19.42578125" bestFit="1" customWidth="1"/>
    <col min="1550" max="1550" width="18.5703125" customWidth="1"/>
    <col min="1551" max="1552" width="9.140625" customWidth="1"/>
    <col min="1553" max="1553" width="0" hidden="1" customWidth="1"/>
    <col min="1554" max="1555" width="9.85546875" customWidth="1"/>
    <col min="1796" max="1796" width="19.42578125" bestFit="1" customWidth="1"/>
    <col min="1806" max="1806" width="18.5703125" customWidth="1"/>
    <col min="1807" max="1808" width="9.140625" customWidth="1"/>
    <col min="1809" max="1809" width="0" hidden="1" customWidth="1"/>
    <col min="1810" max="1811" width="9.85546875" customWidth="1"/>
    <col min="2052" max="2052" width="19.42578125" bestFit="1" customWidth="1"/>
    <col min="2062" max="2062" width="18.5703125" customWidth="1"/>
    <col min="2063" max="2064" width="9.140625" customWidth="1"/>
    <col min="2065" max="2065" width="0" hidden="1" customWidth="1"/>
    <col min="2066" max="2067" width="9.85546875" customWidth="1"/>
    <col min="2308" max="2308" width="19.42578125" bestFit="1" customWidth="1"/>
    <col min="2318" max="2318" width="18.5703125" customWidth="1"/>
    <col min="2319" max="2320" width="9.140625" customWidth="1"/>
    <col min="2321" max="2321" width="0" hidden="1" customWidth="1"/>
    <col min="2322" max="2323" width="9.85546875" customWidth="1"/>
    <col min="2564" max="2564" width="19.42578125" bestFit="1" customWidth="1"/>
    <col min="2574" max="2574" width="18.5703125" customWidth="1"/>
    <col min="2575" max="2576" width="9.140625" customWidth="1"/>
    <col min="2577" max="2577" width="0" hidden="1" customWidth="1"/>
    <col min="2578" max="2579" width="9.85546875" customWidth="1"/>
    <col min="2820" max="2820" width="19.42578125" bestFit="1" customWidth="1"/>
    <col min="2830" max="2830" width="18.5703125" customWidth="1"/>
    <col min="2831" max="2832" width="9.140625" customWidth="1"/>
    <col min="2833" max="2833" width="0" hidden="1" customWidth="1"/>
    <col min="2834" max="2835" width="9.85546875" customWidth="1"/>
    <col min="3076" max="3076" width="19.42578125" bestFit="1" customWidth="1"/>
    <col min="3086" max="3086" width="18.5703125" customWidth="1"/>
    <col min="3087" max="3088" width="9.140625" customWidth="1"/>
    <col min="3089" max="3089" width="0" hidden="1" customWidth="1"/>
    <col min="3090" max="3091" width="9.85546875" customWidth="1"/>
    <col min="3332" max="3332" width="19.42578125" bestFit="1" customWidth="1"/>
    <col min="3342" max="3342" width="18.5703125" customWidth="1"/>
    <col min="3343" max="3344" width="9.140625" customWidth="1"/>
    <col min="3345" max="3345" width="0" hidden="1" customWidth="1"/>
    <col min="3346" max="3347" width="9.85546875" customWidth="1"/>
    <col min="3588" max="3588" width="19.42578125" bestFit="1" customWidth="1"/>
    <col min="3598" max="3598" width="18.5703125" customWidth="1"/>
    <col min="3599" max="3600" width="9.140625" customWidth="1"/>
    <col min="3601" max="3601" width="0" hidden="1" customWidth="1"/>
    <col min="3602" max="3603" width="9.85546875" customWidth="1"/>
    <col min="3844" max="3844" width="19.42578125" bestFit="1" customWidth="1"/>
    <col min="3854" max="3854" width="18.5703125" customWidth="1"/>
    <col min="3855" max="3856" width="9.140625" customWidth="1"/>
    <col min="3857" max="3857" width="0" hidden="1" customWidth="1"/>
    <col min="3858" max="3859" width="9.85546875" customWidth="1"/>
    <col min="4100" max="4100" width="19.42578125" bestFit="1" customWidth="1"/>
    <col min="4110" max="4110" width="18.5703125" customWidth="1"/>
    <col min="4111" max="4112" width="9.140625" customWidth="1"/>
    <col min="4113" max="4113" width="0" hidden="1" customWidth="1"/>
    <col min="4114" max="4115" width="9.85546875" customWidth="1"/>
    <col min="4356" max="4356" width="19.42578125" bestFit="1" customWidth="1"/>
    <col min="4366" max="4366" width="18.5703125" customWidth="1"/>
    <col min="4367" max="4368" width="9.140625" customWidth="1"/>
    <col min="4369" max="4369" width="0" hidden="1" customWidth="1"/>
    <col min="4370" max="4371" width="9.85546875" customWidth="1"/>
    <col min="4612" max="4612" width="19.42578125" bestFit="1" customWidth="1"/>
    <col min="4622" max="4622" width="18.5703125" customWidth="1"/>
    <col min="4623" max="4624" width="9.140625" customWidth="1"/>
    <col min="4625" max="4625" width="0" hidden="1" customWidth="1"/>
    <col min="4626" max="4627" width="9.85546875" customWidth="1"/>
    <col min="4868" max="4868" width="19.42578125" bestFit="1" customWidth="1"/>
    <col min="4878" max="4878" width="18.5703125" customWidth="1"/>
    <col min="4879" max="4880" width="9.140625" customWidth="1"/>
    <col min="4881" max="4881" width="0" hidden="1" customWidth="1"/>
    <col min="4882" max="4883" width="9.85546875" customWidth="1"/>
    <col min="5124" max="5124" width="19.42578125" bestFit="1" customWidth="1"/>
    <col min="5134" max="5134" width="18.5703125" customWidth="1"/>
    <col min="5135" max="5136" width="9.140625" customWidth="1"/>
    <col min="5137" max="5137" width="0" hidden="1" customWidth="1"/>
    <col min="5138" max="5139" width="9.85546875" customWidth="1"/>
    <col min="5380" max="5380" width="19.42578125" bestFit="1" customWidth="1"/>
    <col min="5390" max="5390" width="18.5703125" customWidth="1"/>
    <col min="5391" max="5392" width="9.140625" customWidth="1"/>
    <col min="5393" max="5393" width="0" hidden="1" customWidth="1"/>
    <col min="5394" max="5395" width="9.85546875" customWidth="1"/>
    <col min="5636" max="5636" width="19.42578125" bestFit="1" customWidth="1"/>
    <col min="5646" max="5646" width="18.5703125" customWidth="1"/>
    <col min="5647" max="5648" width="9.140625" customWidth="1"/>
    <col min="5649" max="5649" width="0" hidden="1" customWidth="1"/>
    <col min="5650" max="5651" width="9.85546875" customWidth="1"/>
    <col min="5892" max="5892" width="19.42578125" bestFit="1" customWidth="1"/>
    <col min="5902" max="5902" width="18.5703125" customWidth="1"/>
    <col min="5903" max="5904" width="9.140625" customWidth="1"/>
    <col min="5905" max="5905" width="0" hidden="1" customWidth="1"/>
    <col min="5906" max="5907" width="9.85546875" customWidth="1"/>
    <col min="6148" max="6148" width="19.42578125" bestFit="1" customWidth="1"/>
    <col min="6158" max="6158" width="18.5703125" customWidth="1"/>
    <col min="6159" max="6160" width="9.140625" customWidth="1"/>
    <col min="6161" max="6161" width="0" hidden="1" customWidth="1"/>
    <col min="6162" max="6163" width="9.85546875" customWidth="1"/>
    <col min="6404" max="6404" width="19.42578125" bestFit="1" customWidth="1"/>
    <col min="6414" max="6414" width="18.5703125" customWidth="1"/>
    <col min="6415" max="6416" width="9.140625" customWidth="1"/>
    <col min="6417" max="6417" width="0" hidden="1" customWidth="1"/>
    <col min="6418" max="6419" width="9.85546875" customWidth="1"/>
    <col min="6660" max="6660" width="19.42578125" bestFit="1" customWidth="1"/>
    <col min="6670" max="6670" width="18.5703125" customWidth="1"/>
    <col min="6671" max="6672" width="9.140625" customWidth="1"/>
    <col min="6673" max="6673" width="0" hidden="1" customWidth="1"/>
    <col min="6674" max="6675" width="9.85546875" customWidth="1"/>
    <col min="6916" max="6916" width="19.42578125" bestFit="1" customWidth="1"/>
    <col min="6926" max="6926" width="18.5703125" customWidth="1"/>
    <col min="6927" max="6928" width="9.140625" customWidth="1"/>
    <col min="6929" max="6929" width="0" hidden="1" customWidth="1"/>
    <col min="6930" max="6931" width="9.85546875" customWidth="1"/>
    <col min="7172" max="7172" width="19.42578125" bestFit="1" customWidth="1"/>
    <col min="7182" max="7182" width="18.5703125" customWidth="1"/>
    <col min="7183" max="7184" width="9.140625" customWidth="1"/>
    <col min="7185" max="7185" width="0" hidden="1" customWidth="1"/>
    <col min="7186" max="7187" width="9.85546875" customWidth="1"/>
    <col min="7428" max="7428" width="19.42578125" bestFit="1" customWidth="1"/>
    <col min="7438" max="7438" width="18.5703125" customWidth="1"/>
    <col min="7439" max="7440" width="9.140625" customWidth="1"/>
    <col min="7441" max="7441" width="0" hidden="1" customWidth="1"/>
    <col min="7442" max="7443" width="9.85546875" customWidth="1"/>
    <col min="7684" max="7684" width="19.42578125" bestFit="1" customWidth="1"/>
    <col min="7694" max="7694" width="18.5703125" customWidth="1"/>
    <col min="7695" max="7696" width="9.140625" customWidth="1"/>
    <col min="7697" max="7697" width="0" hidden="1" customWidth="1"/>
    <col min="7698" max="7699" width="9.85546875" customWidth="1"/>
    <col min="7940" max="7940" width="19.42578125" bestFit="1" customWidth="1"/>
    <col min="7950" max="7950" width="18.5703125" customWidth="1"/>
    <col min="7951" max="7952" width="9.140625" customWidth="1"/>
    <col min="7953" max="7953" width="0" hidden="1" customWidth="1"/>
    <col min="7954" max="7955" width="9.85546875" customWidth="1"/>
    <col min="8196" max="8196" width="19.42578125" bestFit="1" customWidth="1"/>
    <col min="8206" max="8206" width="18.5703125" customWidth="1"/>
    <col min="8207" max="8208" width="9.140625" customWidth="1"/>
    <col min="8209" max="8209" width="0" hidden="1" customWidth="1"/>
    <col min="8210" max="8211" width="9.85546875" customWidth="1"/>
    <col min="8452" max="8452" width="19.42578125" bestFit="1" customWidth="1"/>
    <col min="8462" max="8462" width="18.5703125" customWidth="1"/>
    <col min="8463" max="8464" width="9.140625" customWidth="1"/>
    <col min="8465" max="8465" width="0" hidden="1" customWidth="1"/>
    <col min="8466" max="8467" width="9.85546875" customWidth="1"/>
    <col min="8708" max="8708" width="19.42578125" bestFit="1" customWidth="1"/>
    <col min="8718" max="8718" width="18.5703125" customWidth="1"/>
    <col min="8719" max="8720" width="9.140625" customWidth="1"/>
    <col min="8721" max="8721" width="0" hidden="1" customWidth="1"/>
    <col min="8722" max="8723" width="9.85546875" customWidth="1"/>
    <col min="8964" max="8964" width="19.42578125" bestFit="1" customWidth="1"/>
    <col min="8974" max="8974" width="18.5703125" customWidth="1"/>
    <col min="8975" max="8976" width="9.140625" customWidth="1"/>
    <col min="8977" max="8977" width="0" hidden="1" customWidth="1"/>
    <col min="8978" max="8979" width="9.85546875" customWidth="1"/>
    <col min="9220" max="9220" width="19.42578125" bestFit="1" customWidth="1"/>
    <col min="9230" max="9230" width="18.5703125" customWidth="1"/>
    <col min="9231" max="9232" width="9.140625" customWidth="1"/>
    <col min="9233" max="9233" width="0" hidden="1" customWidth="1"/>
    <col min="9234" max="9235" width="9.85546875" customWidth="1"/>
    <col min="9476" max="9476" width="19.42578125" bestFit="1" customWidth="1"/>
    <col min="9486" max="9486" width="18.5703125" customWidth="1"/>
    <col min="9487" max="9488" width="9.140625" customWidth="1"/>
    <col min="9489" max="9489" width="0" hidden="1" customWidth="1"/>
    <col min="9490" max="9491" width="9.85546875" customWidth="1"/>
    <col min="9732" max="9732" width="19.42578125" bestFit="1" customWidth="1"/>
    <col min="9742" max="9742" width="18.5703125" customWidth="1"/>
    <col min="9743" max="9744" width="9.140625" customWidth="1"/>
    <col min="9745" max="9745" width="0" hidden="1" customWidth="1"/>
    <col min="9746" max="9747" width="9.85546875" customWidth="1"/>
    <col min="9988" max="9988" width="19.42578125" bestFit="1" customWidth="1"/>
    <col min="9998" max="9998" width="18.5703125" customWidth="1"/>
    <col min="9999" max="10000" width="9.140625" customWidth="1"/>
    <col min="10001" max="10001" width="0" hidden="1" customWidth="1"/>
    <col min="10002" max="10003" width="9.85546875" customWidth="1"/>
    <col min="10244" max="10244" width="19.42578125" bestFit="1" customWidth="1"/>
    <col min="10254" max="10254" width="18.5703125" customWidth="1"/>
    <col min="10255" max="10256" width="9.140625" customWidth="1"/>
    <col min="10257" max="10257" width="0" hidden="1" customWidth="1"/>
    <col min="10258" max="10259" width="9.85546875" customWidth="1"/>
    <col min="10500" max="10500" width="19.42578125" bestFit="1" customWidth="1"/>
    <col min="10510" max="10510" width="18.5703125" customWidth="1"/>
    <col min="10511" max="10512" width="9.140625" customWidth="1"/>
    <col min="10513" max="10513" width="0" hidden="1" customWidth="1"/>
    <col min="10514" max="10515" width="9.85546875" customWidth="1"/>
    <col min="10756" max="10756" width="19.42578125" bestFit="1" customWidth="1"/>
    <col min="10766" max="10766" width="18.5703125" customWidth="1"/>
    <col min="10767" max="10768" width="9.140625" customWidth="1"/>
    <col min="10769" max="10769" width="0" hidden="1" customWidth="1"/>
    <col min="10770" max="10771" width="9.85546875" customWidth="1"/>
    <col min="11012" max="11012" width="19.42578125" bestFit="1" customWidth="1"/>
    <col min="11022" max="11022" width="18.5703125" customWidth="1"/>
    <col min="11023" max="11024" width="9.140625" customWidth="1"/>
    <col min="11025" max="11025" width="0" hidden="1" customWidth="1"/>
    <col min="11026" max="11027" width="9.85546875" customWidth="1"/>
    <col min="11268" max="11268" width="19.42578125" bestFit="1" customWidth="1"/>
    <col min="11278" max="11278" width="18.5703125" customWidth="1"/>
    <col min="11279" max="11280" width="9.140625" customWidth="1"/>
    <col min="11281" max="11281" width="0" hidden="1" customWidth="1"/>
    <col min="11282" max="11283" width="9.85546875" customWidth="1"/>
    <col min="11524" max="11524" width="19.42578125" bestFit="1" customWidth="1"/>
    <col min="11534" max="11534" width="18.5703125" customWidth="1"/>
    <col min="11535" max="11536" width="9.140625" customWidth="1"/>
    <col min="11537" max="11537" width="0" hidden="1" customWidth="1"/>
    <col min="11538" max="11539" width="9.85546875" customWidth="1"/>
    <col min="11780" max="11780" width="19.42578125" bestFit="1" customWidth="1"/>
    <col min="11790" max="11790" width="18.5703125" customWidth="1"/>
    <col min="11791" max="11792" width="9.140625" customWidth="1"/>
    <col min="11793" max="11793" width="0" hidden="1" customWidth="1"/>
    <col min="11794" max="11795" width="9.85546875" customWidth="1"/>
    <col min="12036" max="12036" width="19.42578125" bestFit="1" customWidth="1"/>
    <col min="12046" max="12046" width="18.5703125" customWidth="1"/>
    <col min="12047" max="12048" width="9.140625" customWidth="1"/>
    <col min="12049" max="12049" width="0" hidden="1" customWidth="1"/>
    <col min="12050" max="12051" width="9.85546875" customWidth="1"/>
    <col min="12292" max="12292" width="19.42578125" bestFit="1" customWidth="1"/>
    <col min="12302" max="12302" width="18.5703125" customWidth="1"/>
    <col min="12303" max="12304" width="9.140625" customWidth="1"/>
    <col min="12305" max="12305" width="0" hidden="1" customWidth="1"/>
    <col min="12306" max="12307" width="9.85546875" customWidth="1"/>
    <col min="12548" max="12548" width="19.42578125" bestFit="1" customWidth="1"/>
    <col min="12558" max="12558" width="18.5703125" customWidth="1"/>
    <col min="12559" max="12560" width="9.140625" customWidth="1"/>
    <col min="12561" max="12561" width="0" hidden="1" customWidth="1"/>
    <col min="12562" max="12563" width="9.85546875" customWidth="1"/>
    <col min="12804" max="12804" width="19.42578125" bestFit="1" customWidth="1"/>
    <col min="12814" max="12814" width="18.5703125" customWidth="1"/>
    <col min="12815" max="12816" width="9.140625" customWidth="1"/>
    <col min="12817" max="12817" width="0" hidden="1" customWidth="1"/>
    <col min="12818" max="12819" width="9.85546875" customWidth="1"/>
    <col min="13060" max="13060" width="19.42578125" bestFit="1" customWidth="1"/>
    <col min="13070" max="13070" width="18.5703125" customWidth="1"/>
    <col min="13071" max="13072" width="9.140625" customWidth="1"/>
    <col min="13073" max="13073" width="0" hidden="1" customWidth="1"/>
    <col min="13074" max="13075" width="9.85546875" customWidth="1"/>
    <col min="13316" max="13316" width="19.42578125" bestFit="1" customWidth="1"/>
    <col min="13326" max="13326" width="18.5703125" customWidth="1"/>
    <col min="13327" max="13328" width="9.140625" customWidth="1"/>
    <col min="13329" max="13329" width="0" hidden="1" customWidth="1"/>
    <col min="13330" max="13331" width="9.85546875" customWidth="1"/>
    <col min="13572" max="13572" width="19.42578125" bestFit="1" customWidth="1"/>
    <col min="13582" max="13582" width="18.5703125" customWidth="1"/>
    <col min="13583" max="13584" width="9.140625" customWidth="1"/>
    <col min="13585" max="13585" width="0" hidden="1" customWidth="1"/>
    <col min="13586" max="13587" width="9.85546875" customWidth="1"/>
    <col min="13828" max="13828" width="19.42578125" bestFit="1" customWidth="1"/>
    <col min="13838" max="13838" width="18.5703125" customWidth="1"/>
    <col min="13839" max="13840" width="9.140625" customWidth="1"/>
    <col min="13841" max="13841" width="0" hidden="1" customWidth="1"/>
    <col min="13842" max="13843" width="9.85546875" customWidth="1"/>
    <col min="14084" max="14084" width="19.42578125" bestFit="1" customWidth="1"/>
    <col min="14094" max="14094" width="18.5703125" customWidth="1"/>
    <col min="14095" max="14096" width="9.140625" customWidth="1"/>
    <col min="14097" max="14097" width="0" hidden="1" customWidth="1"/>
    <col min="14098" max="14099" width="9.85546875" customWidth="1"/>
    <col min="14340" max="14340" width="19.42578125" bestFit="1" customWidth="1"/>
    <col min="14350" max="14350" width="18.5703125" customWidth="1"/>
    <col min="14351" max="14352" width="9.140625" customWidth="1"/>
    <col min="14353" max="14353" width="0" hidden="1" customWidth="1"/>
    <col min="14354" max="14355" width="9.85546875" customWidth="1"/>
    <col min="14596" max="14596" width="19.42578125" bestFit="1" customWidth="1"/>
    <col min="14606" max="14606" width="18.5703125" customWidth="1"/>
    <col min="14607" max="14608" width="9.140625" customWidth="1"/>
    <col min="14609" max="14609" width="0" hidden="1" customWidth="1"/>
    <col min="14610" max="14611" width="9.85546875" customWidth="1"/>
    <col min="14852" max="14852" width="19.42578125" bestFit="1" customWidth="1"/>
    <col min="14862" max="14862" width="18.5703125" customWidth="1"/>
    <col min="14863" max="14864" width="9.140625" customWidth="1"/>
    <col min="14865" max="14865" width="0" hidden="1" customWidth="1"/>
    <col min="14866" max="14867" width="9.85546875" customWidth="1"/>
    <col min="15108" max="15108" width="19.42578125" bestFit="1" customWidth="1"/>
    <col min="15118" max="15118" width="18.5703125" customWidth="1"/>
    <col min="15119" max="15120" width="9.140625" customWidth="1"/>
    <col min="15121" max="15121" width="0" hidden="1" customWidth="1"/>
    <col min="15122" max="15123" width="9.85546875" customWidth="1"/>
    <col min="15364" max="15364" width="19.42578125" bestFit="1" customWidth="1"/>
    <col min="15374" max="15374" width="18.5703125" customWidth="1"/>
    <col min="15375" max="15376" width="9.140625" customWidth="1"/>
    <col min="15377" max="15377" width="0" hidden="1" customWidth="1"/>
    <col min="15378" max="15379" width="9.85546875" customWidth="1"/>
    <col min="15620" max="15620" width="19.42578125" bestFit="1" customWidth="1"/>
    <col min="15630" max="15630" width="18.5703125" customWidth="1"/>
    <col min="15631" max="15632" width="9.140625" customWidth="1"/>
    <col min="15633" max="15633" width="0" hidden="1" customWidth="1"/>
    <col min="15634" max="15635" width="9.85546875" customWidth="1"/>
    <col min="15876" max="15876" width="19.42578125" bestFit="1" customWidth="1"/>
    <col min="15886" max="15886" width="18.5703125" customWidth="1"/>
    <col min="15887" max="15888" width="9.140625" customWidth="1"/>
    <col min="15889" max="15889" width="0" hidden="1" customWidth="1"/>
    <col min="15890" max="15891" width="9.85546875" customWidth="1"/>
    <col min="16132" max="16132" width="19.42578125" bestFit="1" customWidth="1"/>
    <col min="16142" max="16142" width="18.5703125" customWidth="1"/>
    <col min="16143" max="16144" width="9.140625" customWidth="1"/>
    <col min="16145" max="16145" width="0" hidden="1" customWidth="1"/>
    <col min="16146" max="16147" width="9.85546875" customWidth="1"/>
  </cols>
  <sheetData>
    <row r="1" spans="1:36" ht="15.75" x14ac:dyDescent="0.25">
      <c r="A1" s="4" t="s">
        <v>48</v>
      </c>
    </row>
    <row r="2" spans="1:36" ht="15.75" thickBot="1" x14ac:dyDescent="0.3"/>
    <row r="3" spans="1:36" ht="22.5" customHeight="1" x14ac:dyDescent="0.25">
      <c r="A3" s="311" t="s">
        <v>3</v>
      </c>
      <c r="B3" s="313">
        <v>2007</v>
      </c>
      <c r="C3" s="309">
        <v>2008</v>
      </c>
      <c r="D3" s="309">
        <v>2009</v>
      </c>
      <c r="E3" s="309">
        <v>2010</v>
      </c>
      <c r="F3" s="309">
        <v>2011</v>
      </c>
      <c r="G3" s="309">
        <v>2012</v>
      </c>
      <c r="H3" s="309">
        <v>2013</v>
      </c>
      <c r="I3" s="309">
        <v>2014</v>
      </c>
      <c r="J3" s="309">
        <v>2015</v>
      </c>
      <c r="K3" s="309">
        <v>2016</v>
      </c>
      <c r="L3" s="321">
        <v>2017</v>
      </c>
      <c r="M3" s="309">
        <v>2018</v>
      </c>
      <c r="N3" s="309">
        <v>2019</v>
      </c>
      <c r="O3" s="315">
        <v>2020</v>
      </c>
      <c r="P3" s="309">
        <v>2021</v>
      </c>
      <c r="Q3" s="325">
        <v>2022</v>
      </c>
      <c r="R3" s="271" t="s">
        <v>49</v>
      </c>
      <c r="S3" s="317" t="s">
        <v>154</v>
      </c>
      <c r="T3" s="318"/>
      <c r="U3" s="323" t="s">
        <v>147</v>
      </c>
      <c r="V3" s="324"/>
    </row>
    <row r="4" spans="1:36" ht="31.5" customHeight="1" thickBot="1" x14ac:dyDescent="0.3">
      <c r="A4" s="312"/>
      <c r="B4" s="314"/>
      <c r="C4" s="310"/>
      <c r="D4" s="310"/>
      <c r="E4" s="310"/>
      <c r="F4" s="310"/>
      <c r="G4" s="310"/>
      <c r="H4" s="310"/>
      <c r="I4" s="310"/>
      <c r="J4" s="310"/>
      <c r="K4" s="310"/>
      <c r="L4" s="322"/>
      <c r="M4" s="310"/>
      <c r="N4" s="310"/>
      <c r="O4" s="316"/>
      <c r="P4" s="310"/>
      <c r="Q4" s="326"/>
      <c r="R4" s="174" t="s">
        <v>146</v>
      </c>
      <c r="S4" s="127">
        <v>2022</v>
      </c>
      <c r="T4" s="264">
        <v>2023</v>
      </c>
      <c r="U4" s="297" t="s">
        <v>237</v>
      </c>
      <c r="V4" s="298" t="s">
        <v>236</v>
      </c>
    </row>
    <row r="5" spans="1:36" ht="3" customHeight="1" thickBot="1" x14ac:dyDescent="0.3">
      <c r="A5" s="101"/>
      <c r="B5" s="101">
        <v>2007</v>
      </c>
      <c r="C5" s="101">
        <v>2008</v>
      </c>
      <c r="D5" s="101">
        <v>2009</v>
      </c>
      <c r="E5" s="101">
        <v>2010</v>
      </c>
      <c r="F5" s="101">
        <v>2011</v>
      </c>
      <c r="G5" s="101"/>
      <c r="H5" s="101"/>
      <c r="I5" s="101"/>
      <c r="J5" s="101"/>
      <c r="K5" s="101"/>
      <c r="L5" s="101"/>
      <c r="M5" s="101"/>
      <c r="N5" s="101"/>
      <c r="O5" s="273"/>
      <c r="P5" s="101"/>
      <c r="Q5" s="301"/>
      <c r="R5" s="175"/>
      <c r="S5" s="101"/>
      <c r="T5" s="101"/>
      <c r="U5" s="101"/>
      <c r="V5" s="101"/>
    </row>
    <row r="6" spans="1:36" ht="27.95" customHeight="1" x14ac:dyDescent="0.25">
      <c r="A6" s="111" t="s">
        <v>50</v>
      </c>
      <c r="B6" s="115">
        <v>595986.61599999934</v>
      </c>
      <c r="C6" s="153">
        <v>575965.5770000004</v>
      </c>
      <c r="D6" s="153">
        <v>544011.29100000043</v>
      </c>
      <c r="E6" s="153">
        <v>614380.20499999926</v>
      </c>
      <c r="F6" s="153">
        <v>656918.26000000106</v>
      </c>
      <c r="G6" s="153">
        <v>703504.83500000078</v>
      </c>
      <c r="H6" s="153">
        <v>720793.56200000143</v>
      </c>
      <c r="I6" s="153">
        <v>726284.80299999879</v>
      </c>
      <c r="J6" s="153">
        <f>SUM('[1]2'!T7:T18)</f>
        <v>735533.90500000014</v>
      </c>
      <c r="K6" s="153">
        <v>723973.625</v>
      </c>
      <c r="L6" s="274">
        <v>778040.99999999534</v>
      </c>
      <c r="M6" s="153">
        <v>800341.53700000001</v>
      </c>
      <c r="N6" s="153">
        <v>819402.33799999987</v>
      </c>
      <c r="O6" s="153">
        <v>856189.67600000137</v>
      </c>
      <c r="P6" s="112">
        <v>925952.67900000024</v>
      </c>
      <c r="Q6" s="147">
        <v>938781.55699999968</v>
      </c>
      <c r="R6" s="100"/>
      <c r="S6" s="115">
        <v>769479.1729999996</v>
      </c>
      <c r="T6" s="147">
        <v>769620.97800000024</v>
      </c>
      <c r="U6" s="112">
        <v>935457.92000000016</v>
      </c>
      <c r="V6" s="147">
        <v>939105.09300000046</v>
      </c>
      <c r="AA6" s="101"/>
      <c r="AB6" s="101" t="s">
        <v>51</v>
      </c>
      <c r="AC6" s="101"/>
      <c r="AD6" s="101"/>
      <c r="AE6" s="101" t="s">
        <v>52</v>
      </c>
      <c r="AF6" s="101"/>
      <c r="AG6" s="101"/>
      <c r="AH6" s="101" t="s">
        <v>53</v>
      </c>
      <c r="AI6" s="101"/>
      <c r="AJ6" s="101"/>
    </row>
    <row r="7" spans="1:36" ht="27.95" customHeight="1" thickBot="1" x14ac:dyDescent="0.3">
      <c r="A7" s="114" t="s">
        <v>54</v>
      </c>
      <c r="B7" s="275"/>
      <c r="C7" s="276">
        <f t="shared" ref="C7:O7" si="0">(C6-B6)/B6</f>
        <v>-3.3593101694751756E-2</v>
      </c>
      <c r="D7" s="276">
        <f t="shared" si="0"/>
        <v>-5.547950654696842E-2</v>
      </c>
      <c r="E7" s="276">
        <f t="shared" si="0"/>
        <v>0.12935193655750571</v>
      </c>
      <c r="F7" s="276">
        <f t="shared" si="0"/>
        <v>6.9237346278111039E-2</v>
      </c>
      <c r="G7" s="276">
        <f t="shared" si="0"/>
        <v>7.0916851968766473E-2</v>
      </c>
      <c r="H7" s="276">
        <f t="shared" si="0"/>
        <v>2.4575136004574345E-2</v>
      </c>
      <c r="I7" s="276">
        <f t="shared" si="0"/>
        <v>7.6183269239540599E-3</v>
      </c>
      <c r="J7" s="276">
        <f t="shared" si="0"/>
        <v>1.2734814169037992E-2</v>
      </c>
      <c r="K7" s="276">
        <f t="shared" si="0"/>
        <v>-1.5716855363724046E-2</v>
      </c>
      <c r="L7" s="277">
        <f t="shared" si="0"/>
        <v>7.4681415362328071E-2</v>
      </c>
      <c r="M7" s="276">
        <f t="shared" si="0"/>
        <v>2.8662418818551721E-2</v>
      </c>
      <c r="N7" s="276">
        <f t="shared" si="0"/>
        <v>2.3815833764479301E-2</v>
      </c>
      <c r="O7" s="276">
        <f t="shared" si="0"/>
        <v>4.4895329551770828E-2</v>
      </c>
      <c r="P7" s="287">
        <f>(P6-O6)/O6</f>
        <v>8.1480780433982658E-2</v>
      </c>
      <c r="Q7" s="278">
        <f>(Q6-P6)/P6</f>
        <v>1.3854787929178226E-2</v>
      </c>
      <c r="S7" s="118"/>
      <c r="T7" s="278">
        <f>(T6-S6)/S6</f>
        <v>1.8428698914328299E-4</v>
      </c>
      <c r="V7" s="278">
        <f>(V6-U6)/U6</f>
        <v>3.89881032810145E-3</v>
      </c>
      <c r="AA7" s="101"/>
      <c r="AB7" s="101">
        <v>2012</v>
      </c>
      <c r="AC7" s="101">
        <v>2013</v>
      </c>
      <c r="AD7" s="101"/>
      <c r="AE7" s="101">
        <v>2012</v>
      </c>
      <c r="AF7" s="101">
        <v>2013</v>
      </c>
      <c r="AG7" s="101"/>
      <c r="AH7" s="101">
        <v>2012</v>
      </c>
      <c r="AI7" s="101">
        <v>2013</v>
      </c>
      <c r="AJ7" s="101"/>
    </row>
    <row r="8" spans="1:36" ht="27.95" customHeight="1" x14ac:dyDescent="0.25">
      <c r="A8" s="111" t="s">
        <v>55</v>
      </c>
      <c r="B8" s="115">
        <v>63256.660999999986</v>
      </c>
      <c r="C8" s="153">
        <v>80362.627999999997</v>
      </c>
      <c r="D8" s="153">
        <v>79098.747999999992</v>
      </c>
      <c r="E8" s="153">
        <v>89493.365000000005</v>
      </c>
      <c r="F8" s="153">
        <v>81914.569000000003</v>
      </c>
      <c r="G8" s="153">
        <v>86371.3</v>
      </c>
      <c r="H8" s="153">
        <v>122399.001</v>
      </c>
      <c r="I8" s="153">
        <v>125153.99099999999</v>
      </c>
      <c r="J8" s="153">
        <v>116754.90900000001</v>
      </c>
      <c r="K8" s="153">
        <v>110190.53600000002</v>
      </c>
      <c r="L8" s="274">
        <v>137205.92600000018</v>
      </c>
      <c r="M8" s="153">
        <v>154727.05100000001</v>
      </c>
      <c r="N8" s="153">
        <v>169208.33799999999</v>
      </c>
      <c r="O8" s="153">
        <v>166254.71299999979</v>
      </c>
      <c r="P8" s="112">
        <v>167736.79199999999</v>
      </c>
      <c r="Q8" s="147">
        <v>197368.76900000003</v>
      </c>
      <c r="R8" s="100"/>
      <c r="S8" s="115">
        <v>164515.67500000005</v>
      </c>
      <c r="T8" s="147">
        <v>170864.20500000002</v>
      </c>
      <c r="U8" s="112">
        <v>197694.61600000007</v>
      </c>
      <c r="V8" s="147">
        <v>211692.20500000005</v>
      </c>
      <c r="AA8" s="101" t="s">
        <v>56</v>
      </c>
      <c r="AB8" s="101"/>
      <c r="AC8" s="105"/>
      <c r="AD8" s="101"/>
      <c r="AE8" s="105"/>
      <c r="AF8" s="105"/>
      <c r="AG8" s="101"/>
      <c r="AH8" s="101"/>
      <c r="AI8" s="105" t="e">
        <f>#REF!-#REF!</f>
        <v>#REF!</v>
      </c>
      <c r="AJ8" s="101"/>
    </row>
    <row r="9" spans="1:36" ht="27.95" customHeight="1" thickBot="1" x14ac:dyDescent="0.3">
      <c r="A9" s="113" t="s">
        <v>54</v>
      </c>
      <c r="B9" s="116"/>
      <c r="C9" s="279">
        <f t="shared" ref="C9:Q9" si="1">(C8-B8)/B8</f>
        <v>0.2704215924390953</v>
      </c>
      <c r="D9" s="279">
        <f t="shared" si="1"/>
        <v>-1.5727210912017519E-2</v>
      </c>
      <c r="E9" s="279">
        <f t="shared" si="1"/>
        <v>0.13141316724760313</v>
      </c>
      <c r="F9" s="279">
        <f t="shared" si="1"/>
        <v>-8.4685563002352207E-2</v>
      </c>
      <c r="G9" s="279">
        <f t="shared" si="1"/>
        <v>5.4407061581438577E-2</v>
      </c>
      <c r="H9" s="279">
        <f t="shared" si="1"/>
        <v>0.41712583925447455</v>
      </c>
      <c r="I9" s="279">
        <f t="shared" si="1"/>
        <v>2.250827194251357E-2</v>
      </c>
      <c r="J9" s="279">
        <f t="shared" si="1"/>
        <v>-6.7109981334913887E-2</v>
      </c>
      <c r="K9" s="279">
        <f t="shared" si="1"/>
        <v>-5.6223528896759203E-2</v>
      </c>
      <c r="L9" s="280">
        <f t="shared" si="1"/>
        <v>0.24516978481709314</v>
      </c>
      <c r="M9" s="279">
        <f t="shared" si="1"/>
        <v>0.12769947706194412</v>
      </c>
      <c r="N9" s="279">
        <f t="shared" si="1"/>
        <v>9.3592470782629861E-2</v>
      </c>
      <c r="O9" s="279">
        <f t="shared" si="1"/>
        <v>-1.7455552338089889E-2</v>
      </c>
      <c r="P9" s="288">
        <f t="shared" si="1"/>
        <v>8.9145081860037469E-3</v>
      </c>
      <c r="Q9" s="281">
        <f t="shared" si="1"/>
        <v>0.17665758744211613</v>
      </c>
      <c r="R9" s="10"/>
      <c r="S9" s="116"/>
      <c r="T9" s="281">
        <f>(T8-S8)/S8</f>
        <v>3.8589210420222682E-2</v>
      </c>
      <c r="U9" s="299"/>
      <c r="V9" s="281">
        <f>(V8-U8)/U8</f>
        <v>7.0804098175339142E-2</v>
      </c>
      <c r="AA9" s="101" t="s">
        <v>57</v>
      </c>
      <c r="AB9" s="101"/>
      <c r="AC9" s="105"/>
      <c r="AD9" s="101"/>
      <c r="AE9" s="105"/>
      <c r="AF9" s="105"/>
      <c r="AG9" s="101"/>
      <c r="AH9" s="101"/>
      <c r="AI9" s="105" t="e">
        <f>#REF!-#REF!</f>
        <v>#REF!</v>
      </c>
      <c r="AJ9" s="101"/>
    </row>
    <row r="10" spans="1:36" ht="27.95" customHeight="1" x14ac:dyDescent="0.25">
      <c r="A10" s="8" t="s">
        <v>58</v>
      </c>
      <c r="B10" s="19">
        <f>(B6-B8)</f>
        <v>532729.95499999938</v>
      </c>
      <c r="C10" s="154">
        <f t="shared" ref="C10:L10" si="2">(C6-C8)</f>
        <v>495602.94900000037</v>
      </c>
      <c r="D10" s="154">
        <f t="shared" si="2"/>
        <v>464912.54300000041</v>
      </c>
      <c r="E10" s="154">
        <f t="shared" si="2"/>
        <v>524886.83999999927</v>
      </c>
      <c r="F10" s="154">
        <f t="shared" si="2"/>
        <v>575003.69100000104</v>
      </c>
      <c r="G10" s="154">
        <f t="shared" si="2"/>
        <v>617133.53500000073</v>
      </c>
      <c r="H10" s="154">
        <f t="shared" si="2"/>
        <v>598394.56100000138</v>
      </c>
      <c r="I10" s="154">
        <f t="shared" si="2"/>
        <v>601130.81199999875</v>
      </c>
      <c r="J10" s="154">
        <f t="shared" si="2"/>
        <v>618778.99600000016</v>
      </c>
      <c r="K10" s="154">
        <f t="shared" si="2"/>
        <v>613783.08899999992</v>
      </c>
      <c r="L10" s="282">
        <f t="shared" si="2"/>
        <v>640835.07399999513</v>
      </c>
      <c r="M10" s="154">
        <f>(M6-M8)</f>
        <v>645614.48600000003</v>
      </c>
      <c r="N10" s="154">
        <f>(N6-N8)</f>
        <v>650193.99999999988</v>
      </c>
      <c r="O10" s="154">
        <f>(O6-O8)</f>
        <v>689934.96300000162</v>
      </c>
      <c r="P10" s="282">
        <f>(P6-P8)</f>
        <v>758215.88700000022</v>
      </c>
      <c r="Q10" s="140">
        <f>(Q6-Q8)</f>
        <v>741412.78799999971</v>
      </c>
      <c r="S10" s="117">
        <f>S6-S8</f>
        <v>604963.49799999956</v>
      </c>
      <c r="T10" s="140">
        <f>T6-T8</f>
        <v>598756.77300000028</v>
      </c>
      <c r="U10" s="119">
        <f>U6-U8</f>
        <v>737763.30400000012</v>
      </c>
      <c r="V10" s="140">
        <f>V6-V8</f>
        <v>727412.88800000038</v>
      </c>
      <c r="AA10" s="101" t="s">
        <v>59</v>
      </c>
      <c r="AB10" s="101"/>
      <c r="AC10" s="105"/>
      <c r="AD10" s="101"/>
      <c r="AE10" s="105"/>
      <c r="AF10" s="105"/>
      <c r="AG10" s="101"/>
      <c r="AH10" s="101"/>
      <c r="AI10" s="105" t="e">
        <f>#REF!-#REF!</f>
        <v>#REF!</v>
      </c>
      <c r="AJ10" s="101"/>
    </row>
    <row r="11" spans="1:36" ht="27.95" customHeight="1" thickBot="1" x14ac:dyDescent="0.3">
      <c r="A11" s="113" t="s">
        <v>54</v>
      </c>
      <c r="B11" s="116"/>
      <c r="C11" s="279">
        <f t="shared" ref="C11:Q11" si="3">(C10-B10)/B10</f>
        <v>-6.9691981183973503E-2</v>
      </c>
      <c r="D11" s="279">
        <f t="shared" si="3"/>
        <v>-6.1925390197789032E-2</v>
      </c>
      <c r="E11" s="279">
        <f t="shared" si="3"/>
        <v>0.12900124529442691</v>
      </c>
      <c r="F11" s="279">
        <f t="shared" si="3"/>
        <v>9.5481248872617649E-2</v>
      </c>
      <c r="G11" s="279">
        <f t="shared" si="3"/>
        <v>7.3268823590907375E-2</v>
      </c>
      <c r="H11" s="279">
        <f t="shared" si="3"/>
        <v>-3.0364536906909986E-2</v>
      </c>
      <c r="I11" s="279">
        <f t="shared" si="3"/>
        <v>4.5726535271722896E-3</v>
      </c>
      <c r="J11" s="279">
        <f t="shared" si="3"/>
        <v>2.9358308786875894E-2</v>
      </c>
      <c r="K11" s="279">
        <f t="shared" si="3"/>
        <v>-8.0738147744113774E-3</v>
      </c>
      <c r="L11" s="280">
        <f t="shared" si="3"/>
        <v>4.4074177807781237E-2</v>
      </c>
      <c r="M11" s="279">
        <f t="shared" si="3"/>
        <v>7.4580998979543013E-3</v>
      </c>
      <c r="N11" s="279">
        <f t="shared" si="3"/>
        <v>7.093264013285863E-3</v>
      </c>
      <c r="O11" s="279">
        <f t="shared" si="3"/>
        <v>6.1121700600131258E-2</v>
      </c>
      <c r="P11" s="288">
        <f t="shared" si="3"/>
        <v>9.8967189172580669E-2</v>
      </c>
      <c r="Q11" s="281">
        <f t="shared" si="3"/>
        <v>-2.2161364972824036E-2</v>
      </c>
      <c r="R11" s="10"/>
      <c r="S11" s="116"/>
      <c r="T11" s="281">
        <f>(T10-S10)/S10</f>
        <v>-1.0259668592433461E-2</v>
      </c>
      <c r="U11" s="299"/>
      <c r="V11" s="281">
        <f>(V10-U10)/U10</f>
        <v>-1.4029453544086457E-2</v>
      </c>
      <c r="AA11" s="101" t="s">
        <v>60</v>
      </c>
      <c r="AB11" s="101"/>
      <c r="AC11" s="105"/>
      <c r="AD11" s="101"/>
      <c r="AE11" s="105"/>
      <c r="AF11" s="105"/>
      <c r="AG11" s="101"/>
      <c r="AH11" s="101"/>
      <c r="AI11" s="105" t="e">
        <f>#REF!-#REF!</f>
        <v>#REF!</v>
      </c>
      <c r="AJ11" s="101"/>
    </row>
    <row r="12" spans="1:36" ht="27.95" hidden="1" customHeight="1" thickBot="1" x14ac:dyDescent="0.3">
      <c r="A12" s="106" t="s">
        <v>61</v>
      </c>
      <c r="B12" s="283">
        <f>(B6/B8)</f>
        <v>9.4217210737695982</v>
      </c>
      <c r="C12" s="284">
        <f t="shared" ref="C12:T12" si="4">(C6/C8)</f>
        <v>7.1670824030294336</v>
      </c>
      <c r="D12" s="284">
        <f t="shared" si="4"/>
        <v>6.8776220200097287</v>
      </c>
      <c r="E12" s="284">
        <f t="shared" si="4"/>
        <v>6.8650922333739404</v>
      </c>
      <c r="F12" s="103">
        <f t="shared" si="4"/>
        <v>8.0195533959288863</v>
      </c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4"/>
      <c r="S12" s="103">
        <f t="shared" si="4"/>
        <v>4.677239253949506</v>
      </c>
      <c r="T12" s="285">
        <f t="shared" si="4"/>
        <v>4.5042844286783188</v>
      </c>
      <c r="U12" s="103">
        <f>U6/U8</f>
        <v>4.7318330611492216</v>
      </c>
      <c r="V12" s="285">
        <f>V6/V8</f>
        <v>4.436181733758219</v>
      </c>
      <c r="AA12" s="101" t="s">
        <v>62</v>
      </c>
      <c r="AB12" s="101"/>
      <c r="AC12" s="105"/>
      <c r="AD12" s="101"/>
      <c r="AE12" s="105"/>
      <c r="AF12" s="105"/>
      <c r="AG12" s="101"/>
      <c r="AH12" s="101"/>
      <c r="AI12" s="105" t="e">
        <f>#REF!-#REF!</f>
        <v>#REF!</v>
      </c>
      <c r="AJ12" s="101"/>
    </row>
    <row r="13" spans="1:36" ht="30" customHeight="1" thickBot="1" x14ac:dyDescent="0.3">
      <c r="AA13" s="101" t="s">
        <v>63</v>
      </c>
      <c r="AB13" s="101"/>
      <c r="AC13" s="105"/>
      <c r="AD13" s="101"/>
      <c r="AE13" s="105"/>
      <c r="AF13" s="105"/>
      <c r="AG13" s="101"/>
      <c r="AH13" s="101"/>
      <c r="AI13" s="105" t="e">
        <f>#REF!-#REF!</f>
        <v>#REF!</v>
      </c>
      <c r="AJ13" s="101"/>
    </row>
    <row r="14" spans="1:36" ht="22.5" customHeight="1" x14ac:dyDescent="0.25">
      <c r="A14" s="311" t="s">
        <v>2</v>
      </c>
      <c r="B14" s="313">
        <v>2007</v>
      </c>
      <c r="C14" s="309">
        <v>2008</v>
      </c>
      <c r="D14" s="309">
        <v>2009</v>
      </c>
      <c r="E14" s="309">
        <v>2010</v>
      </c>
      <c r="F14" s="309">
        <v>2011</v>
      </c>
      <c r="G14" s="309">
        <v>2012</v>
      </c>
      <c r="H14" s="309">
        <v>2013</v>
      </c>
      <c r="I14" s="309">
        <v>2014</v>
      </c>
      <c r="J14" s="309">
        <v>2015</v>
      </c>
      <c r="K14" s="319">
        <v>2016</v>
      </c>
      <c r="L14" s="321">
        <v>2017</v>
      </c>
      <c r="M14" s="309">
        <v>2018</v>
      </c>
      <c r="N14" s="309">
        <v>2019</v>
      </c>
      <c r="O14" s="315">
        <v>2020</v>
      </c>
      <c r="P14" s="309">
        <v>2021</v>
      </c>
      <c r="Q14" s="325">
        <v>2022</v>
      </c>
      <c r="R14" s="128" t="s">
        <v>49</v>
      </c>
      <c r="S14" s="317" t="str">
        <f>S3</f>
        <v>jan-out</v>
      </c>
      <c r="T14" s="318"/>
      <c r="U14" s="323" t="s">
        <v>147</v>
      </c>
      <c r="V14" s="324"/>
      <c r="AA14" s="101" t="s">
        <v>64</v>
      </c>
      <c r="AB14" s="101"/>
      <c r="AC14" s="105"/>
      <c r="AD14" s="101"/>
      <c r="AE14" s="105"/>
      <c r="AF14" s="105"/>
      <c r="AG14" s="101"/>
      <c r="AH14" s="101"/>
      <c r="AI14" s="105" t="e">
        <f>#REF!-#REF!</f>
        <v>#REF!</v>
      </c>
      <c r="AJ14" s="101"/>
    </row>
    <row r="15" spans="1:36" ht="31.5" customHeight="1" thickBot="1" x14ac:dyDescent="0.3">
      <c r="A15" s="312"/>
      <c r="B15" s="314"/>
      <c r="C15" s="310"/>
      <c r="D15" s="310"/>
      <c r="E15" s="310"/>
      <c r="F15" s="310"/>
      <c r="G15" s="310"/>
      <c r="H15" s="310"/>
      <c r="I15" s="310"/>
      <c r="J15" s="310"/>
      <c r="K15" s="320"/>
      <c r="L15" s="322"/>
      <c r="M15" s="310"/>
      <c r="N15" s="310"/>
      <c r="O15" s="316"/>
      <c r="P15" s="310"/>
      <c r="Q15" s="326"/>
      <c r="R15" s="129" t="str">
        <f>R4</f>
        <v>2007/2022</v>
      </c>
      <c r="S15" s="127">
        <f>S4</f>
        <v>2022</v>
      </c>
      <c r="T15" s="264">
        <f>T4</f>
        <v>2023</v>
      </c>
      <c r="U15" s="300" t="str">
        <f>U4</f>
        <v>nov 21 a out 22</v>
      </c>
      <c r="V15" s="298" t="str">
        <f>V4</f>
        <v>nov 22 a out 23</v>
      </c>
      <c r="AA15" s="101" t="s">
        <v>65</v>
      </c>
      <c r="AB15" s="101"/>
      <c r="AC15" s="105"/>
      <c r="AD15" s="101"/>
      <c r="AE15" s="105"/>
      <c r="AF15" s="105"/>
      <c r="AG15" s="101"/>
      <c r="AH15" s="101"/>
      <c r="AI15" s="105" t="e">
        <f>#REF!-#REF!</f>
        <v>#REF!</v>
      </c>
      <c r="AJ15" s="101"/>
    </row>
    <row r="16" spans="1:36" s="101" customFormat="1" ht="3" customHeight="1" thickBot="1" x14ac:dyDescent="0.3">
      <c r="B16" s="101">
        <v>2007</v>
      </c>
      <c r="C16" s="101">
        <v>2008</v>
      </c>
      <c r="D16" s="101">
        <v>2009</v>
      </c>
      <c r="E16" s="101">
        <v>2010</v>
      </c>
      <c r="F16" s="101">
        <v>2011</v>
      </c>
      <c r="O16" s="273"/>
      <c r="Q16" s="301"/>
      <c r="R16" s="286"/>
      <c r="AA16" s="101" t="s">
        <v>66</v>
      </c>
      <c r="AC16" s="105"/>
      <c r="AE16" s="105"/>
      <c r="AF16" s="105"/>
      <c r="AI16" s="105" t="e">
        <f>#REF!-#REF!</f>
        <v>#REF!</v>
      </c>
    </row>
    <row r="17" spans="1:36" ht="27.75" customHeight="1" x14ac:dyDescent="0.25">
      <c r="A17" s="111" t="s">
        <v>50</v>
      </c>
      <c r="B17" s="115">
        <v>392293.98699999956</v>
      </c>
      <c r="C17" s="153">
        <v>370979.67800000019</v>
      </c>
      <c r="D17" s="153">
        <v>344221.9980000002</v>
      </c>
      <c r="E17" s="153">
        <v>386156.65199999994</v>
      </c>
      <c r="F17" s="153">
        <v>390987.57200000004</v>
      </c>
      <c r="G17" s="153">
        <v>406063.09400000004</v>
      </c>
      <c r="H17" s="153">
        <v>407598.05399999983</v>
      </c>
      <c r="I17" s="153">
        <v>406953.16900000011</v>
      </c>
      <c r="J17" s="153">
        <v>421887.39099999977</v>
      </c>
      <c r="K17" s="112">
        <v>431264.80099999998</v>
      </c>
      <c r="L17" s="274">
        <v>442364.451999999</v>
      </c>
      <c r="M17" s="153">
        <v>454202.09499999997</v>
      </c>
      <c r="N17" s="153">
        <v>454929.95199999987</v>
      </c>
      <c r="O17" s="153">
        <v>393954.14199999906</v>
      </c>
      <c r="P17" s="153">
        <v>427968.65799999994</v>
      </c>
      <c r="Q17" s="147">
        <v>417555.74200000014</v>
      </c>
      <c r="R17" s="100"/>
      <c r="S17" s="115">
        <v>339058.33700000017</v>
      </c>
      <c r="T17" s="147">
        <v>330393.75700000004</v>
      </c>
      <c r="U17" s="112">
        <v>419496.9920000002</v>
      </c>
      <c r="V17" s="147">
        <v>409501.91000000003</v>
      </c>
      <c r="AA17" s="101" t="s">
        <v>67</v>
      </c>
      <c r="AB17" s="101"/>
      <c r="AC17" s="105"/>
      <c r="AD17" s="101"/>
      <c r="AE17" s="105"/>
      <c r="AF17" s="105"/>
      <c r="AG17" s="101"/>
      <c r="AH17" s="101"/>
      <c r="AI17" s="105" t="e">
        <f>#REF!-#REF!</f>
        <v>#REF!</v>
      </c>
      <c r="AJ17" s="101"/>
    </row>
    <row r="18" spans="1:36" ht="27.75" customHeight="1" thickBot="1" x14ac:dyDescent="0.3">
      <c r="A18" s="114" t="s">
        <v>54</v>
      </c>
      <c r="B18" s="275"/>
      <c r="C18" s="276">
        <f t="shared" ref="C18:Q18" si="5">(C17-B17)/B17</f>
        <v>-5.4332489679479568E-2</v>
      </c>
      <c r="D18" s="276">
        <f t="shared" si="5"/>
        <v>-7.2127077537654183E-2</v>
      </c>
      <c r="E18" s="276">
        <f t="shared" si="5"/>
        <v>0.12182444539758823</v>
      </c>
      <c r="F18" s="276">
        <f t="shared" si="5"/>
        <v>1.2510259696368252E-2</v>
      </c>
      <c r="G18" s="276">
        <f t="shared" si="5"/>
        <v>3.8557547808706294E-2</v>
      </c>
      <c r="H18" s="276">
        <f t="shared" si="5"/>
        <v>3.7801022123911316E-3</v>
      </c>
      <c r="I18" s="276">
        <f t="shared" si="5"/>
        <v>-1.5821591729182263E-3</v>
      </c>
      <c r="J18" s="276">
        <f t="shared" si="5"/>
        <v>3.6697642720653331E-2</v>
      </c>
      <c r="K18" s="287">
        <f t="shared" si="5"/>
        <v>2.2227281971553901E-2</v>
      </c>
      <c r="L18" s="277">
        <f t="shared" si="5"/>
        <v>2.5737437820711511E-2</v>
      </c>
      <c r="M18" s="276">
        <f t="shared" si="5"/>
        <v>2.6759932780496109E-2</v>
      </c>
      <c r="N18" s="276">
        <f t="shared" si="5"/>
        <v>1.6024959109884815E-3</v>
      </c>
      <c r="O18" s="276">
        <f t="shared" si="5"/>
        <v>-0.13403340389423476</v>
      </c>
      <c r="P18" s="276">
        <f t="shared" si="5"/>
        <v>8.6341308222622926E-2</v>
      </c>
      <c r="Q18" s="278">
        <f t="shared" si="5"/>
        <v>-2.4331024726581253E-2</v>
      </c>
      <c r="S18" s="118"/>
      <c r="T18" s="278"/>
      <c r="V18" s="278">
        <f>(V17-U17)/U17</f>
        <v>-2.3826349629701669E-2</v>
      </c>
      <c r="AA18" s="101" t="s">
        <v>68</v>
      </c>
      <c r="AB18" s="101"/>
      <c r="AC18" s="105"/>
      <c r="AD18" s="101"/>
      <c r="AE18" s="105"/>
      <c r="AF18" s="105"/>
      <c r="AG18" s="101"/>
      <c r="AH18" s="101"/>
      <c r="AI18" s="105" t="e">
        <f>#REF!-#REF!</f>
        <v>#REF!</v>
      </c>
      <c r="AJ18" s="101"/>
    </row>
    <row r="19" spans="1:36" ht="27.75" customHeight="1" x14ac:dyDescent="0.25">
      <c r="A19" s="111" t="s">
        <v>55</v>
      </c>
      <c r="B19" s="115">
        <v>62681.055999999982</v>
      </c>
      <c r="C19" s="153">
        <v>79621.592999999993</v>
      </c>
      <c r="D19" s="153">
        <v>77709.866999999998</v>
      </c>
      <c r="E19" s="153">
        <v>88593.928999999989</v>
      </c>
      <c r="F19" s="153">
        <v>80744.22</v>
      </c>
      <c r="G19" s="153">
        <v>85348.562999999995</v>
      </c>
      <c r="H19" s="153">
        <v>121368.935</v>
      </c>
      <c r="I19" s="153">
        <v>124143.97100000001</v>
      </c>
      <c r="J19" s="153">
        <v>115571.70700000001</v>
      </c>
      <c r="K19" s="112">
        <v>109068.98599999999</v>
      </c>
      <c r="L19" s="274">
        <v>136178.72600000011</v>
      </c>
      <c r="M19" s="153">
        <v>153404.38699999999</v>
      </c>
      <c r="N19" s="153">
        <v>167744.46300000002</v>
      </c>
      <c r="O19" s="153">
        <v>164346.62300000008</v>
      </c>
      <c r="P19" s="153">
        <v>165333.11300000001</v>
      </c>
      <c r="Q19" s="147">
        <v>194581.12000000002</v>
      </c>
      <c r="R19" s="100"/>
      <c r="S19" s="115">
        <v>162172.30900000001</v>
      </c>
      <c r="T19" s="147">
        <v>168699.40100000004</v>
      </c>
      <c r="U19" s="112">
        <v>195074.37599999999</v>
      </c>
      <c r="V19" s="147">
        <v>209105.60700000005</v>
      </c>
      <c r="AA19" s="101" t="s">
        <v>69</v>
      </c>
      <c r="AB19" s="101"/>
      <c r="AC19" s="105"/>
      <c r="AD19" s="101"/>
      <c r="AE19" s="105"/>
      <c r="AF19" s="105"/>
      <c r="AG19" s="101"/>
      <c r="AH19" s="101"/>
      <c r="AI19" s="105" t="e">
        <f>#REF!-#REF!</f>
        <v>#REF!</v>
      </c>
      <c r="AJ19" s="101"/>
    </row>
    <row r="20" spans="1:36" ht="27.75" customHeight="1" thickBot="1" x14ac:dyDescent="0.3">
      <c r="A20" s="113" t="s">
        <v>54</v>
      </c>
      <c r="B20" s="116"/>
      <c r="C20" s="279">
        <f t="shared" ref="C20:Q20" si="6">(C19-B19)/B19</f>
        <v>0.27026566048919176</v>
      </c>
      <c r="D20" s="279">
        <f t="shared" si="6"/>
        <v>-2.4010145087149853E-2</v>
      </c>
      <c r="E20" s="279">
        <f t="shared" si="6"/>
        <v>0.14006023199087436</v>
      </c>
      <c r="F20" s="279">
        <f t="shared" si="6"/>
        <v>-8.8603238264779852E-2</v>
      </c>
      <c r="G20" s="279">
        <f t="shared" si="6"/>
        <v>5.702380925842114E-2</v>
      </c>
      <c r="H20" s="279">
        <f t="shared" si="6"/>
        <v>0.42203841205856046</v>
      </c>
      <c r="I20" s="279">
        <f t="shared" si="6"/>
        <v>2.2864466924753087E-2</v>
      </c>
      <c r="J20" s="279">
        <f t="shared" si="6"/>
        <v>-6.9050989193828793E-2</v>
      </c>
      <c r="K20" s="288">
        <f t="shared" si="6"/>
        <v>-5.6265682741884385E-2</v>
      </c>
      <c r="L20" s="280">
        <f t="shared" si="6"/>
        <v>0.24855590020796675</v>
      </c>
      <c r="M20" s="279">
        <f t="shared" si="6"/>
        <v>0.12649303974249151</v>
      </c>
      <c r="N20" s="279">
        <f t="shared" si="6"/>
        <v>9.3478917261994809E-2</v>
      </c>
      <c r="O20" s="279">
        <f t="shared" si="6"/>
        <v>-2.0256048630349952E-2</v>
      </c>
      <c r="P20" s="279">
        <f t="shared" si="6"/>
        <v>6.002496321448187E-3</v>
      </c>
      <c r="Q20" s="281">
        <f t="shared" si="6"/>
        <v>0.17690350389761311</v>
      </c>
      <c r="R20" s="10"/>
      <c r="S20" s="116"/>
      <c r="T20" s="281">
        <f>(T19-S19)/S19</f>
        <v>4.0247882269469522E-2</v>
      </c>
      <c r="U20" s="299"/>
      <c r="V20" s="281">
        <f>(V19-U19)/U19</f>
        <v>7.1927596477356193E-2</v>
      </c>
    </row>
    <row r="21" spans="1:36" ht="27.75" customHeight="1" x14ac:dyDescent="0.25">
      <c r="A21" s="8" t="s">
        <v>58</v>
      </c>
      <c r="B21" s="19">
        <f>B17-B19</f>
        <v>329612.93099999957</v>
      </c>
      <c r="C21" s="154">
        <f t="shared" ref="C21:P21" si="7">C17-C19</f>
        <v>291358.0850000002</v>
      </c>
      <c r="D21" s="154">
        <f t="shared" si="7"/>
        <v>266512.13100000017</v>
      </c>
      <c r="E21" s="154">
        <f t="shared" si="7"/>
        <v>297562.72299999994</v>
      </c>
      <c r="F21" s="154">
        <f t="shared" si="7"/>
        <v>310243.35200000007</v>
      </c>
      <c r="G21" s="154">
        <f t="shared" si="7"/>
        <v>320714.53100000008</v>
      </c>
      <c r="H21" s="154">
        <f t="shared" si="7"/>
        <v>286229.11899999983</v>
      </c>
      <c r="I21" s="154">
        <f t="shared" si="7"/>
        <v>282809.19800000009</v>
      </c>
      <c r="J21" s="154">
        <f t="shared" si="7"/>
        <v>306315.68399999978</v>
      </c>
      <c r="K21" s="119">
        <f t="shared" si="7"/>
        <v>322195.815</v>
      </c>
      <c r="L21" s="282">
        <f t="shared" si="7"/>
        <v>306185.72599999886</v>
      </c>
      <c r="M21" s="154">
        <f t="shared" si="7"/>
        <v>300797.70799999998</v>
      </c>
      <c r="N21" s="154">
        <f t="shared" si="7"/>
        <v>287185.48899999983</v>
      </c>
      <c r="O21" s="154">
        <f t="shared" si="7"/>
        <v>229607.51899999898</v>
      </c>
      <c r="P21" s="154">
        <f t="shared" si="7"/>
        <v>262635.54499999993</v>
      </c>
      <c r="Q21" s="140">
        <f t="shared" ref="Q21" si="8">Q17-Q19</f>
        <v>222974.62200000012</v>
      </c>
      <c r="S21" s="117">
        <f>S17-S19</f>
        <v>176886.02800000017</v>
      </c>
      <c r="T21" s="140">
        <f>T17-T19</f>
        <v>161694.356</v>
      </c>
      <c r="U21" s="119">
        <f>U17-U19</f>
        <v>224422.61600000021</v>
      </c>
      <c r="V21" s="140">
        <f>V17-V19</f>
        <v>200396.30299999999</v>
      </c>
    </row>
    <row r="22" spans="1:36" ht="27.75" customHeight="1" thickBot="1" x14ac:dyDescent="0.3">
      <c r="A22" s="113" t="s">
        <v>54</v>
      </c>
      <c r="B22" s="116"/>
      <c r="C22" s="279">
        <f t="shared" ref="C22:Q22" si="9">(C21-B21)/B21</f>
        <v>-0.11605990664243518</v>
      </c>
      <c r="D22" s="279">
        <f t="shared" si="9"/>
        <v>-8.5276349890891168E-2</v>
      </c>
      <c r="E22" s="279">
        <f t="shared" si="9"/>
        <v>0.1165072369632576</v>
      </c>
      <c r="F22" s="279">
        <f t="shared" si="9"/>
        <v>4.261497835533698E-2</v>
      </c>
      <c r="G22" s="279">
        <f t="shared" si="9"/>
        <v>3.3751501627664215E-2</v>
      </c>
      <c r="H22" s="279">
        <f t="shared" si="9"/>
        <v>-0.10752681486702027</v>
      </c>
      <c r="I22" s="279">
        <f t="shared" si="9"/>
        <v>-1.1948193852351347E-2</v>
      </c>
      <c r="J22" s="279">
        <f t="shared" si="9"/>
        <v>8.3117827023432511E-2</v>
      </c>
      <c r="K22" s="288">
        <f t="shared" si="9"/>
        <v>5.1842369912734339E-2</v>
      </c>
      <c r="L22" s="280">
        <f t="shared" si="9"/>
        <v>-4.9690555415814887E-2</v>
      </c>
      <c r="M22" s="279">
        <f t="shared" si="9"/>
        <v>-1.7597221367526766E-2</v>
      </c>
      <c r="N22" s="279">
        <f t="shared" si="9"/>
        <v>-4.5253732451977856E-2</v>
      </c>
      <c r="O22" s="279">
        <f t="shared" si="9"/>
        <v>-0.20049052687338559</v>
      </c>
      <c r="P22" s="279">
        <f t="shared" si="9"/>
        <v>0.14384557676441376</v>
      </c>
      <c r="Q22" s="281">
        <f t="shared" si="9"/>
        <v>-0.15101125401742485</v>
      </c>
      <c r="R22" s="10"/>
      <c r="S22" s="116"/>
      <c r="T22" s="281">
        <f>(T21-S21)/S21</f>
        <v>-8.5883956871936493E-2</v>
      </c>
      <c r="U22" s="299"/>
      <c r="V22" s="281">
        <f>(V21-U21)/U21</f>
        <v>-0.10705834121459579</v>
      </c>
    </row>
    <row r="23" spans="1:36" ht="27.75" hidden="1" customHeight="1" thickBot="1" x14ac:dyDescent="0.3">
      <c r="A23" s="106" t="s">
        <v>61</v>
      </c>
      <c r="B23" s="283">
        <f>(B17/B19)</f>
        <v>6.2585733558796406</v>
      </c>
      <c r="C23" s="284">
        <f>(C17/C19)</f>
        <v>4.6592847997904316</v>
      </c>
      <c r="D23" s="284">
        <f>(D17/D19)</f>
        <v>4.4295790391714371</v>
      </c>
      <c r="E23" s="284">
        <f>(E17/E19)</f>
        <v>4.3587258896712884</v>
      </c>
      <c r="F23" s="103">
        <f>(F17/F19)</f>
        <v>4.8422979626281615</v>
      </c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4"/>
      <c r="S23" s="103">
        <f>(S17/S19)</f>
        <v>2.0907289233946846</v>
      </c>
      <c r="T23" s="285">
        <f>(T17/T19)</f>
        <v>1.9584761714714087</v>
      </c>
      <c r="U23" s="103">
        <f>U17/U19</f>
        <v>2.1504464122955862</v>
      </c>
      <c r="V23" s="285">
        <f>V17/V19</f>
        <v>1.9583497347347552</v>
      </c>
    </row>
    <row r="24" spans="1:36" ht="30" customHeight="1" thickBot="1" x14ac:dyDescent="0.3"/>
    <row r="25" spans="1:36" ht="22.5" customHeight="1" x14ac:dyDescent="0.25">
      <c r="A25" s="311" t="s">
        <v>15</v>
      </c>
      <c r="B25" s="313">
        <v>2007</v>
      </c>
      <c r="C25" s="309">
        <v>2008</v>
      </c>
      <c r="D25" s="309">
        <v>2009</v>
      </c>
      <c r="E25" s="309">
        <v>2010</v>
      </c>
      <c r="F25" s="309">
        <v>2011</v>
      </c>
      <c r="G25" s="309">
        <v>2012</v>
      </c>
      <c r="H25" s="309">
        <v>2013</v>
      </c>
      <c r="I25" s="309">
        <v>2014</v>
      </c>
      <c r="J25" s="309">
        <v>2015</v>
      </c>
      <c r="K25" s="319">
        <v>2016</v>
      </c>
      <c r="L25" s="321">
        <v>2017</v>
      </c>
      <c r="M25" s="309">
        <v>2018</v>
      </c>
      <c r="N25" s="309">
        <v>2019</v>
      </c>
      <c r="O25" s="315">
        <v>2020</v>
      </c>
      <c r="P25" s="309">
        <v>2021</v>
      </c>
      <c r="Q25" s="325">
        <v>2022</v>
      </c>
      <c r="R25" s="128" t="s">
        <v>49</v>
      </c>
      <c r="S25" s="317" t="str">
        <f>S14</f>
        <v>jan-out</v>
      </c>
      <c r="T25" s="318"/>
      <c r="U25" s="323" t="s">
        <v>147</v>
      </c>
      <c r="V25" s="324"/>
    </row>
    <row r="26" spans="1:36" ht="31.5" customHeight="1" thickBot="1" x14ac:dyDescent="0.3">
      <c r="A26" s="312"/>
      <c r="B26" s="314"/>
      <c r="C26" s="310"/>
      <c r="D26" s="310"/>
      <c r="E26" s="310"/>
      <c r="F26" s="310"/>
      <c r="G26" s="310"/>
      <c r="H26" s="310"/>
      <c r="I26" s="310"/>
      <c r="J26" s="310"/>
      <c r="K26" s="320"/>
      <c r="L26" s="322"/>
      <c r="M26" s="310"/>
      <c r="N26" s="310"/>
      <c r="O26" s="316"/>
      <c r="P26" s="310"/>
      <c r="Q26" s="326"/>
      <c r="R26" s="129" t="str">
        <f>R4</f>
        <v>2007/2022</v>
      </c>
      <c r="S26" s="127">
        <f>S4</f>
        <v>2022</v>
      </c>
      <c r="T26" s="264">
        <f>T4</f>
        <v>2023</v>
      </c>
      <c r="U26" s="300" t="str">
        <f>U4</f>
        <v>nov 21 a out 22</v>
      </c>
      <c r="V26" s="298" t="str">
        <f>V4</f>
        <v>nov 22 a out 23</v>
      </c>
    </row>
    <row r="27" spans="1:36" s="101" customFormat="1" ht="3" customHeight="1" thickBot="1" x14ac:dyDescent="0.3">
      <c r="B27" s="101">
        <v>2007</v>
      </c>
      <c r="C27" s="101">
        <v>2008</v>
      </c>
      <c r="D27" s="101">
        <v>2009</v>
      </c>
      <c r="E27" s="101">
        <v>2010</v>
      </c>
      <c r="F27" s="101">
        <v>2011</v>
      </c>
      <c r="O27" s="273"/>
      <c r="Q27" s="301"/>
      <c r="R27" s="286"/>
    </row>
    <row r="28" spans="1:36" ht="27.75" customHeight="1" x14ac:dyDescent="0.25">
      <c r="A28" s="111" t="s">
        <v>50</v>
      </c>
      <c r="B28" s="115">
        <v>203692.62899999981</v>
      </c>
      <c r="C28" s="153">
        <v>204985.89900000018</v>
      </c>
      <c r="D28" s="153">
        <v>199789.29300000027</v>
      </c>
      <c r="E28" s="153">
        <v>228223.55300000007</v>
      </c>
      <c r="F28" s="153">
        <v>265930.68799999997</v>
      </c>
      <c r="G28" s="153">
        <v>297441.74100000004</v>
      </c>
      <c r="H28" s="153">
        <v>313195.50799999997</v>
      </c>
      <c r="I28" s="153">
        <v>319331.63400000008</v>
      </c>
      <c r="J28" s="153">
        <v>313646.51399999997</v>
      </c>
      <c r="K28" s="112">
        <v>292708.82400000008</v>
      </c>
      <c r="L28" s="274">
        <v>335676.5479999996</v>
      </c>
      <c r="M28" s="153">
        <v>346139.44199999998</v>
      </c>
      <c r="N28" s="153">
        <v>364472.386</v>
      </c>
      <c r="O28" s="153">
        <v>462235.53400000004</v>
      </c>
      <c r="P28" s="112">
        <v>497984.02100000018</v>
      </c>
      <c r="Q28" s="147">
        <v>521225.81500000018</v>
      </c>
      <c r="R28" s="100"/>
      <c r="S28" s="115">
        <v>430420.83600000013</v>
      </c>
      <c r="T28" s="147">
        <v>439227.22100000031</v>
      </c>
      <c r="U28" s="112">
        <v>515960.92800000013</v>
      </c>
      <c r="V28" s="147">
        <v>529603.18300000031</v>
      </c>
    </row>
    <row r="29" spans="1:36" ht="27.75" customHeight="1" thickBot="1" x14ac:dyDescent="0.3">
      <c r="A29" s="114" t="s">
        <v>54</v>
      </c>
      <c r="B29" s="275"/>
      <c r="C29" s="276">
        <f t="shared" ref="C29:Q29" si="10">(C28-B28)/B28</f>
        <v>6.3491251811589565E-3</v>
      </c>
      <c r="D29" s="276">
        <f t="shared" si="10"/>
        <v>-2.5351041341628616E-2</v>
      </c>
      <c r="E29" s="276">
        <f t="shared" si="10"/>
        <v>0.14232124040801208</v>
      </c>
      <c r="F29" s="276">
        <f t="shared" si="10"/>
        <v>0.16522017339726491</v>
      </c>
      <c r="G29" s="276">
        <f t="shared" si="10"/>
        <v>0.11849348127885141</v>
      </c>
      <c r="H29" s="276">
        <f t="shared" si="10"/>
        <v>5.296421056115299E-2</v>
      </c>
      <c r="I29" s="276">
        <f t="shared" si="10"/>
        <v>1.9591998746035993E-2</v>
      </c>
      <c r="J29" s="276">
        <f t="shared" si="10"/>
        <v>-1.7803184510057374E-2</v>
      </c>
      <c r="K29" s="287">
        <f t="shared" si="10"/>
        <v>-6.6755691727534677E-2</v>
      </c>
      <c r="L29" s="277">
        <f t="shared" si="10"/>
        <v>0.14679340175955716</v>
      </c>
      <c r="M29" s="276">
        <f t="shared" si="10"/>
        <v>3.1169571012153018E-2</v>
      </c>
      <c r="N29" s="276">
        <f t="shared" si="10"/>
        <v>5.2964042161944717E-2</v>
      </c>
      <c r="O29" s="276">
        <f t="shared" si="10"/>
        <v>0.26823197519276548</v>
      </c>
      <c r="P29" s="287">
        <f t="shared" si="10"/>
        <v>7.7338249378292354E-2</v>
      </c>
      <c r="Q29" s="278">
        <f t="shared" si="10"/>
        <v>4.6671766602727975E-2</v>
      </c>
      <c r="S29" s="118"/>
      <c r="T29" s="278">
        <f>(T28-S28)/S28</f>
        <v>2.0459941209723827E-2</v>
      </c>
      <c r="V29" s="278">
        <f>(V28-U28)/U28</f>
        <v>2.644048077997134E-2</v>
      </c>
    </row>
    <row r="30" spans="1:36" ht="27.75" customHeight="1" x14ac:dyDescent="0.25">
      <c r="A30" s="111" t="s">
        <v>55</v>
      </c>
      <c r="B30" s="115">
        <v>575.60500000000002</v>
      </c>
      <c r="C30" s="153">
        <v>741.03499999999963</v>
      </c>
      <c r="D30" s="153">
        <v>1388.8809999999992</v>
      </c>
      <c r="E30" s="153">
        <v>899.43600000000015</v>
      </c>
      <c r="F30" s="153">
        <v>1170.3490000000002</v>
      </c>
      <c r="G30" s="153">
        <v>1022.7370000000001</v>
      </c>
      <c r="H30" s="153">
        <v>1030.066</v>
      </c>
      <c r="I30" s="153">
        <v>1010.02</v>
      </c>
      <c r="J30" s="153">
        <v>1183.202</v>
      </c>
      <c r="K30" s="112">
        <v>1121.55</v>
      </c>
      <c r="L30" s="274">
        <v>1027.2</v>
      </c>
      <c r="M30" s="153">
        <v>1322.664</v>
      </c>
      <c r="N30" s="153">
        <v>1463.875</v>
      </c>
      <c r="O30" s="153">
        <v>1908.0899999999986</v>
      </c>
      <c r="P30" s="112">
        <v>2403.679000000001</v>
      </c>
      <c r="Q30" s="147">
        <v>2787.6490000000008</v>
      </c>
      <c r="R30" s="100"/>
      <c r="S30" s="115">
        <v>2343.3660000000004</v>
      </c>
      <c r="T30" s="147">
        <v>2164.8040000000001</v>
      </c>
      <c r="U30" s="112">
        <v>2620.2400000000002</v>
      </c>
      <c r="V30" s="147">
        <v>2586.598</v>
      </c>
    </row>
    <row r="31" spans="1:36" ht="27.75" customHeight="1" thickBot="1" x14ac:dyDescent="0.3">
      <c r="A31" s="113" t="s">
        <v>54</v>
      </c>
      <c r="B31" s="116"/>
      <c r="C31" s="279">
        <f t="shared" ref="C31:Q31" si="11">(C30-B30)/B30</f>
        <v>0.28740195099069604</v>
      </c>
      <c r="D31" s="279">
        <f t="shared" si="11"/>
        <v>0.87424480625071677</v>
      </c>
      <c r="E31" s="279">
        <f t="shared" si="11"/>
        <v>-0.35240240164564085</v>
      </c>
      <c r="F31" s="279">
        <f t="shared" si="11"/>
        <v>0.30120319844880566</v>
      </c>
      <c r="G31" s="279">
        <f t="shared" si="11"/>
        <v>-0.12612648022085726</v>
      </c>
      <c r="H31" s="279">
        <f t="shared" si="11"/>
        <v>7.1660651760911652E-3</v>
      </c>
      <c r="I31" s="279">
        <f t="shared" si="11"/>
        <v>-1.9460888913914301E-2</v>
      </c>
      <c r="J31" s="279">
        <f t="shared" si="11"/>
        <v>0.17146393140729888</v>
      </c>
      <c r="K31" s="288">
        <f t="shared" si="11"/>
        <v>-5.2106064729437615E-2</v>
      </c>
      <c r="L31" s="280">
        <f t="shared" si="11"/>
        <v>-8.4124648923364909E-2</v>
      </c>
      <c r="M31" s="279">
        <f t="shared" si="11"/>
        <v>0.28764018691588777</v>
      </c>
      <c r="N31" s="279">
        <f t="shared" si="11"/>
        <v>0.10676256403742751</v>
      </c>
      <c r="O31" s="279">
        <f t="shared" si="11"/>
        <v>0.30345145589616501</v>
      </c>
      <c r="P31" s="288">
        <f t="shared" si="11"/>
        <v>0.25973041103931305</v>
      </c>
      <c r="Q31" s="281">
        <f t="shared" si="11"/>
        <v>0.15974262786337096</v>
      </c>
      <c r="R31" s="10"/>
      <c r="S31" s="116"/>
      <c r="T31" s="281">
        <f>(T30-S30)/S30</f>
        <v>-7.6198937767297262E-2</v>
      </c>
      <c r="U31" s="299"/>
      <c r="V31" s="281">
        <f>(V30-U30)/U30</f>
        <v>-1.2839281897841524E-2</v>
      </c>
    </row>
    <row r="32" spans="1:36" ht="27.75" customHeight="1" x14ac:dyDescent="0.25">
      <c r="A32" s="8" t="s">
        <v>58</v>
      </c>
      <c r="B32" s="19">
        <f>(B28-B30)</f>
        <v>203117.0239999998</v>
      </c>
      <c r="C32" s="154">
        <f t="shared" ref="C32:P32" si="12">(C28-C30)</f>
        <v>204244.86400000018</v>
      </c>
      <c r="D32" s="154">
        <f t="shared" si="12"/>
        <v>198400.41200000027</v>
      </c>
      <c r="E32" s="154">
        <f t="shared" si="12"/>
        <v>227324.11700000009</v>
      </c>
      <c r="F32" s="154">
        <f t="shared" si="12"/>
        <v>264760.33899999998</v>
      </c>
      <c r="G32" s="154">
        <f t="shared" si="12"/>
        <v>296419.00400000002</v>
      </c>
      <c r="H32" s="154">
        <f t="shared" si="12"/>
        <v>312165.44199999998</v>
      </c>
      <c r="I32" s="154">
        <f t="shared" si="12"/>
        <v>318321.61400000006</v>
      </c>
      <c r="J32" s="154">
        <f t="shared" si="12"/>
        <v>312463.31199999998</v>
      </c>
      <c r="K32" s="119">
        <f t="shared" si="12"/>
        <v>291587.27400000009</v>
      </c>
      <c r="L32" s="282">
        <f t="shared" si="12"/>
        <v>334649.34799999959</v>
      </c>
      <c r="M32" s="154">
        <f t="shared" si="12"/>
        <v>344816.77799999999</v>
      </c>
      <c r="N32" s="154">
        <f t="shared" si="12"/>
        <v>363008.511</v>
      </c>
      <c r="O32" s="154">
        <f t="shared" si="12"/>
        <v>460327.44400000002</v>
      </c>
      <c r="P32" s="274">
        <f t="shared" si="12"/>
        <v>495580.34200000018</v>
      </c>
      <c r="Q32" s="140">
        <f t="shared" ref="Q32" si="13">(Q28-Q30)</f>
        <v>518438.1660000002</v>
      </c>
      <c r="S32" s="117">
        <f>S28-S30</f>
        <v>428077.47000000015</v>
      </c>
      <c r="T32" s="140">
        <f>T28-T30</f>
        <v>437062.41700000031</v>
      </c>
      <c r="U32" s="119">
        <f>U28-U30</f>
        <v>513340.68800000014</v>
      </c>
      <c r="V32" s="140">
        <f>V28-V30</f>
        <v>527016.58500000031</v>
      </c>
    </row>
    <row r="33" spans="1:22" ht="27.75" customHeight="1" thickBot="1" x14ac:dyDescent="0.3">
      <c r="A33" s="113" t="s">
        <v>54</v>
      </c>
      <c r="B33" s="116"/>
      <c r="C33" s="279">
        <f t="shared" ref="C33:Q33" si="14">(C32-B32)/B32</f>
        <v>5.5526611102788507E-3</v>
      </c>
      <c r="D33" s="279">
        <f t="shared" si="14"/>
        <v>-2.8614927619427914E-2</v>
      </c>
      <c r="E33" s="279">
        <f t="shared" si="14"/>
        <v>0.14578450068944299</v>
      </c>
      <c r="F33" s="279">
        <f t="shared" si="14"/>
        <v>0.16468213973091064</v>
      </c>
      <c r="G33" s="279">
        <f t="shared" si="14"/>
        <v>0.11957480157177182</v>
      </c>
      <c r="H33" s="279">
        <f t="shared" si="14"/>
        <v>5.3122228290059179E-2</v>
      </c>
      <c r="I33" s="279">
        <f t="shared" si="14"/>
        <v>1.972086327223908E-2</v>
      </c>
      <c r="J33" s="279">
        <f t="shared" si="14"/>
        <v>-1.840372045864307E-2</v>
      </c>
      <c r="K33" s="288">
        <f t="shared" si="14"/>
        <v>-6.6811165337708145E-2</v>
      </c>
      <c r="L33" s="280">
        <f t="shared" si="14"/>
        <v>0.14768159600819714</v>
      </c>
      <c r="M33" s="279">
        <f t="shared" si="14"/>
        <v>3.038233918806384E-2</v>
      </c>
      <c r="N33" s="279">
        <f t="shared" si="14"/>
        <v>5.2757679326149283E-2</v>
      </c>
      <c r="O33" s="279">
        <f t="shared" si="14"/>
        <v>0.26808994844751732</v>
      </c>
      <c r="P33" s="280">
        <f t="shared" si="14"/>
        <v>7.6582220894047232E-2</v>
      </c>
      <c r="Q33" s="281">
        <f t="shared" si="14"/>
        <v>4.6123346837675848E-2</v>
      </c>
      <c r="R33" s="10"/>
      <c r="S33" s="116"/>
      <c r="T33" s="281">
        <f>(T32-S32)/S32</f>
        <v>2.0989067703096258E-2</v>
      </c>
      <c r="U33" s="299"/>
      <c r="V33" s="281">
        <f>(V32-U32)/U32</f>
        <v>2.6640976099677818E-2</v>
      </c>
    </row>
    <row r="34" spans="1:22" ht="27.75" hidden="1" customHeight="1" thickBot="1" x14ac:dyDescent="0.3">
      <c r="A34" s="106" t="s">
        <v>61</v>
      </c>
      <c r="B34" s="283">
        <f>(B28/B30)</f>
        <v>353.87571164253228</v>
      </c>
      <c r="C34" s="284">
        <f>(C28/C30)</f>
        <v>276.62107592758815</v>
      </c>
      <c r="D34" s="284">
        <f>(D28/D30)</f>
        <v>143.84910802293385</v>
      </c>
      <c r="E34" s="284">
        <f>(E28/E30)</f>
        <v>253.74073641704362</v>
      </c>
      <c r="F34" s="103">
        <f>(F28/F30)</f>
        <v>227.22340771855227</v>
      </c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4"/>
      <c r="S34" s="103">
        <f>(S28/S30)</f>
        <v>183.6763168877589</v>
      </c>
      <c r="T34" s="285">
        <f>(T28/T30)</f>
        <v>202.89468284426687</v>
      </c>
    </row>
    <row r="36" spans="1:22" x14ac:dyDescent="0.25">
      <c r="A36" s="3" t="s">
        <v>70</v>
      </c>
    </row>
  </sheetData>
  <mergeCells count="57">
    <mergeCell ref="U3:V3"/>
    <mergeCell ref="U14:V14"/>
    <mergeCell ref="U25:V25"/>
    <mergeCell ref="Q3:Q4"/>
    <mergeCell ref="Q14:Q15"/>
    <mergeCell ref="Q25:Q26"/>
    <mergeCell ref="S25:T25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M14:M15"/>
    <mergeCell ref="N14:N15"/>
    <mergeCell ref="O14:O15"/>
    <mergeCell ref="P14:P15"/>
    <mergeCell ref="F14:F15"/>
    <mergeCell ref="P25:P26"/>
    <mergeCell ref="S3:T3"/>
    <mergeCell ref="A14:A15"/>
    <mergeCell ref="B14:B15"/>
    <mergeCell ref="C14:C15"/>
    <mergeCell ref="D14:D15"/>
    <mergeCell ref="E14:E15"/>
    <mergeCell ref="S14:T14"/>
    <mergeCell ref="G14:G15"/>
    <mergeCell ref="H14:H15"/>
    <mergeCell ref="I14:I15"/>
    <mergeCell ref="J14:J15"/>
    <mergeCell ref="K14:K15"/>
    <mergeCell ref="L14:L15"/>
    <mergeCell ref="L3:L4"/>
    <mergeCell ref="M3:M4"/>
    <mergeCell ref="N3:N4"/>
    <mergeCell ref="O3:O4"/>
    <mergeCell ref="P3:P4"/>
    <mergeCell ref="G3:G4"/>
    <mergeCell ref="H3:H4"/>
    <mergeCell ref="I3:I4"/>
    <mergeCell ref="J3:J4"/>
    <mergeCell ref="K3:K4"/>
    <mergeCell ref="F3:F4"/>
    <mergeCell ref="A3:A4"/>
    <mergeCell ref="B3:B4"/>
    <mergeCell ref="C3:C4"/>
    <mergeCell ref="D3:D4"/>
    <mergeCell ref="E3:E4"/>
  </mergeCells>
  <conditionalFormatting sqref="B12:Q12">
    <cfRule type="cellIs" dxfId="15" priority="85" operator="lessThan">
      <formula>0</formula>
    </cfRule>
    <cfRule type="cellIs" dxfId="14" priority="84" operator="greaterThan">
      <formula>0</formula>
    </cfRule>
  </conditionalFormatting>
  <conditionalFormatting sqref="B23:Q23">
    <cfRule type="cellIs" dxfId="13" priority="81" operator="lessThan">
      <formula>0</formula>
    </cfRule>
    <cfRule type="cellIs" dxfId="12" priority="80" operator="greaterThan">
      <formula>0</formula>
    </cfRule>
  </conditionalFormatting>
  <conditionalFormatting sqref="B34:Q34">
    <cfRule type="cellIs" dxfId="11" priority="77" operator="lessThan">
      <formula>0</formula>
    </cfRule>
    <cfRule type="cellIs" dxfId="10" priority="76" operator="greaterThan">
      <formula>0</formula>
    </cfRule>
  </conditionalFormatting>
  <conditionalFormatting sqref="S34:T34">
    <cfRule type="cellIs" dxfId="9" priority="78" operator="greaterThan">
      <formula>0</formula>
    </cfRule>
    <cfRule type="cellIs" dxfId="8" priority="79" operator="lessThan">
      <formula>0</formula>
    </cfRule>
  </conditionalFormatting>
  <conditionalFormatting sqref="S12:V12">
    <cfRule type="cellIs" dxfId="7" priority="19" operator="lessThan">
      <formula>0</formula>
    </cfRule>
    <cfRule type="cellIs" dxfId="6" priority="18" operator="greaterThan">
      <formula>0</formula>
    </cfRule>
  </conditionalFormatting>
  <conditionalFormatting sqref="S23:V23">
    <cfRule type="cellIs" dxfId="5" priority="16" operator="greaterThan">
      <formula>0</formula>
    </cfRule>
    <cfRule type="cellIs" dxfId="4" priority="17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horizontalDpi="4294967292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5" id="{196889DA-39BA-4EE2-A36F-58B74FE77D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C7:J7</xm:sqref>
        </x14:conditionalFormatting>
        <x14:conditionalFormatting xmlns:xm="http://schemas.microsoft.com/office/excel/2006/main">
          <x14:cfRule type="iconSet" priority="73" id="{342BF2B0-3916-4149-AEE3-8005EFDA06E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C9:J9</xm:sqref>
        </x14:conditionalFormatting>
        <x14:conditionalFormatting xmlns:xm="http://schemas.microsoft.com/office/excel/2006/main">
          <x14:cfRule type="iconSet" priority="72" id="{46DD3194-3428-435D-B4C7-5DACEA8D30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C11:J11</xm:sqref>
        </x14:conditionalFormatting>
        <x14:conditionalFormatting xmlns:xm="http://schemas.microsoft.com/office/excel/2006/main">
          <x14:cfRule type="iconSet" priority="71" id="{29EF6E76-A624-4F45-B814-44C0D420D1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C18:K18</xm:sqref>
        </x14:conditionalFormatting>
        <x14:conditionalFormatting xmlns:xm="http://schemas.microsoft.com/office/excel/2006/main">
          <x14:cfRule type="iconSet" priority="69" id="{384E0A2C-461F-4BC8-B7E5-CED87973A54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C20:K20</xm:sqref>
        </x14:conditionalFormatting>
        <x14:conditionalFormatting xmlns:xm="http://schemas.microsoft.com/office/excel/2006/main">
          <x14:cfRule type="iconSet" priority="68" id="{B0B10D07-FD42-4F72-B95A-6BFB2291F08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C22:K22</xm:sqref>
        </x14:conditionalFormatting>
        <x14:conditionalFormatting xmlns:xm="http://schemas.microsoft.com/office/excel/2006/main">
          <x14:cfRule type="iconSet" priority="67" id="{E921E250-274F-460B-9A23-24752F560F6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C29:K29</xm:sqref>
        </x14:conditionalFormatting>
        <x14:conditionalFormatting xmlns:xm="http://schemas.microsoft.com/office/excel/2006/main">
          <x14:cfRule type="iconSet" priority="65" id="{D0C78B59-0252-4627-8F7F-171CF571E4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C31:K31</xm:sqref>
        </x14:conditionalFormatting>
        <x14:conditionalFormatting xmlns:xm="http://schemas.microsoft.com/office/excel/2006/main">
          <x14:cfRule type="iconSet" priority="64" id="{1BE07993-3836-4455-9AD2-E5547587AEF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C33:K33</xm:sqref>
        </x14:conditionalFormatting>
        <x14:conditionalFormatting xmlns:xm="http://schemas.microsoft.com/office/excel/2006/main">
          <x14:cfRule type="iconSet" priority="63" id="{51F0914C-9940-4FA4-AD6A-225B343910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K7:M7</xm:sqref>
        </x14:conditionalFormatting>
        <x14:conditionalFormatting xmlns:xm="http://schemas.microsoft.com/office/excel/2006/main">
          <x14:cfRule type="iconSet" priority="62" id="{1BD8844E-0B0D-4408-BD16-A12FD30670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K9:M9</xm:sqref>
        </x14:conditionalFormatting>
        <x14:conditionalFormatting xmlns:xm="http://schemas.microsoft.com/office/excel/2006/main">
          <x14:cfRule type="iconSet" priority="61" id="{7DA523E0-195D-4BE5-A37B-0B19E88A72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K11:M11</xm:sqref>
        </x14:conditionalFormatting>
        <x14:conditionalFormatting xmlns:xm="http://schemas.microsoft.com/office/excel/2006/main">
          <x14:cfRule type="iconSet" priority="44" id="{59F63304-AAEB-483E-96D2-BAEDB74B6C8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L18</xm:sqref>
        </x14:conditionalFormatting>
        <x14:conditionalFormatting xmlns:xm="http://schemas.microsoft.com/office/excel/2006/main">
          <x14:cfRule type="iconSet" priority="43" id="{1FD15401-6335-410A-8876-DA4866E24F0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L20</xm:sqref>
        </x14:conditionalFormatting>
        <x14:conditionalFormatting xmlns:xm="http://schemas.microsoft.com/office/excel/2006/main">
          <x14:cfRule type="iconSet" priority="42" id="{C40D1022-E63D-49DC-9B81-E2D4283A1A4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L22</xm:sqref>
        </x14:conditionalFormatting>
        <x14:conditionalFormatting xmlns:xm="http://schemas.microsoft.com/office/excel/2006/main">
          <x14:cfRule type="iconSet" priority="41" id="{411F17B4-49CA-423B-A8AE-D88B39442A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L29</xm:sqref>
        </x14:conditionalFormatting>
        <x14:conditionalFormatting xmlns:xm="http://schemas.microsoft.com/office/excel/2006/main">
          <x14:cfRule type="iconSet" priority="40" id="{40381284-50A8-4B62-8E8E-48191BDA449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L31</xm:sqref>
        </x14:conditionalFormatting>
        <x14:conditionalFormatting xmlns:xm="http://schemas.microsoft.com/office/excel/2006/main">
          <x14:cfRule type="iconSet" priority="39" id="{B3061F7E-8A59-4740-BA70-58AF1385AAA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L33</xm:sqref>
        </x14:conditionalFormatting>
        <x14:conditionalFormatting xmlns:xm="http://schemas.microsoft.com/office/excel/2006/main">
          <x14:cfRule type="iconSet" priority="38" id="{D577C4AC-3F5F-472E-BD38-5CAAE3FDFB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M18</xm:sqref>
        </x14:conditionalFormatting>
        <x14:conditionalFormatting xmlns:xm="http://schemas.microsoft.com/office/excel/2006/main">
          <x14:cfRule type="iconSet" priority="37" id="{E4063032-2220-499E-B3F2-BDB51415CCC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M20</xm:sqref>
        </x14:conditionalFormatting>
        <x14:conditionalFormatting xmlns:xm="http://schemas.microsoft.com/office/excel/2006/main">
          <x14:cfRule type="iconSet" priority="36" id="{27C74DE8-7F39-409F-BAD3-BA981B84E45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M22</xm:sqref>
        </x14:conditionalFormatting>
        <x14:conditionalFormatting xmlns:xm="http://schemas.microsoft.com/office/excel/2006/main">
          <x14:cfRule type="iconSet" priority="32" id="{C689B71B-DF41-474F-8DDE-F6568FD66B5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M29</xm:sqref>
        </x14:conditionalFormatting>
        <x14:conditionalFormatting xmlns:xm="http://schemas.microsoft.com/office/excel/2006/main">
          <x14:cfRule type="iconSet" priority="31" id="{E617BDA3-5565-4F38-82AD-1208FB43C3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M31</xm:sqref>
        </x14:conditionalFormatting>
        <x14:conditionalFormatting xmlns:xm="http://schemas.microsoft.com/office/excel/2006/main">
          <x14:cfRule type="iconSet" priority="30" id="{70E6E96A-2D41-4971-A29E-9F33FF381A9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M33</xm:sqref>
        </x14:conditionalFormatting>
        <x14:conditionalFormatting xmlns:xm="http://schemas.microsoft.com/office/excel/2006/main">
          <x14:cfRule type="iconSet" priority="35" id="{21599631-0E2F-46CC-ABAA-775349803C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N18</xm:sqref>
        </x14:conditionalFormatting>
        <x14:conditionalFormatting xmlns:xm="http://schemas.microsoft.com/office/excel/2006/main">
          <x14:cfRule type="iconSet" priority="34" id="{B2D81439-1411-4461-93E0-53261948E55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N20</xm:sqref>
        </x14:conditionalFormatting>
        <x14:conditionalFormatting xmlns:xm="http://schemas.microsoft.com/office/excel/2006/main">
          <x14:cfRule type="iconSet" priority="33" id="{E4274992-45F4-4545-B0A7-F5D3ACD7E1F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N22</xm:sqref>
        </x14:conditionalFormatting>
        <x14:conditionalFormatting xmlns:xm="http://schemas.microsoft.com/office/excel/2006/main">
          <x14:cfRule type="iconSet" priority="29" id="{CA51D4D9-9ECA-4857-8451-2A5BD8EBB74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N29</xm:sqref>
        </x14:conditionalFormatting>
        <x14:conditionalFormatting xmlns:xm="http://schemas.microsoft.com/office/excel/2006/main">
          <x14:cfRule type="iconSet" priority="28" id="{7CC91888-5B9D-4E18-8123-231859431C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N31</xm:sqref>
        </x14:conditionalFormatting>
        <x14:conditionalFormatting xmlns:xm="http://schemas.microsoft.com/office/excel/2006/main">
          <x14:cfRule type="iconSet" priority="27" id="{7500E279-7A5F-4557-8486-DB2E978C55A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N33</xm:sqref>
        </x14:conditionalFormatting>
        <x14:conditionalFormatting xmlns:xm="http://schemas.microsoft.com/office/excel/2006/main">
          <x14:cfRule type="iconSet" priority="47" id="{9D9B586D-7845-4E2B-BC33-BFA97F6CEBE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N7:Q7</xm:sqref>
        </x14:conditionalFormatting>
        <x14:conditionalFormatting xmlns:xm="http://schemas.microsoft.com/office/excel/2006/main">
          <x14:cfRule type="iconSet" priority="46" id="{75D089B4-C6D8-4E85-A504-73B35FA9E4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N9:Q9</xm:sqref>
        </x14:conditionalFormatting>
        <x14:conditionalFormatting xmlns:xm="http://schemas.microsoft.com/office/excel/2006/main">
          <x14:cfRule type="iconSet" priority="45" id="{5ADD4F33-379F-4B25-BE46-8A9CF2683A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N11:Q11</xm:sqref>
        </x14:conditionalFormatting>
        <x14:conditionalFormatting xmlns:xm="http://schemas.microsoft.com/office/excel/2006/main">
          <x14:cfRule type="iconSet" priority="6" id="{D26422B5-86CC-4127-A531-88190DA6F06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O18:Q18</xm:sqref>
        </x14:conditionalFormatting>
        <x14:conditionalFormatting xmlns:xm="http://schemas.microsoft.com/office/excel/2006/main">
          <x14:cfRule type="iconSet" priority="5" id="{871AA06B-6444-49F2-B19C-8FE7081BAEB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O20:Q20</xm:sqref>
        </x14:conditionalFormatting>
        <x14:conditionalFormatting xmlns:xm="http://schemas.microsoft.com/office/excel/2006/main">
          <x14:cfRule type="iconSet" priority="4" id="{1AA816BF-EABD-441C-B175-3CED767EBD0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O22:Q22</xm:sqref>
        </x14:conditionalFormatting>
        <x14:conditionalFormatting xmlns:xm="http://schemas.microsoft.com/office/excel/2006/main">
          <x14:cfRule type="iconSet" priority="3" id="{63A05596-E7D8-4C2C-A49E-DBAAAA1283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O29:Q29</xm:sqref>
        </x14:conditionalFormatting>
        <x14:conditionalFormatting xmlns:xm="http://schemas.microsoft.com/office/excel/2006/main">
          <x14:cfRule type="iconSet" priority="2" id="{7137A072-FF90-44B0-BB4F-580E5ABDB5A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O31:Q31</xm:sqref>
        </x14:conditionalFormatting>
        <x14:conditionalFormatting xmlns:xm="http://schemas.microsoft.com/office/excel/2006/main">
          <x14:cfRule type="iconSet" priority="1" id="{3C4E93CB-1209-417A-88E9-F451325EA0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O33:Q33</xm:sqref>
        </x14:conditionalFormatting>
        <x14:conditionalFormatting xmlns:xm="http://schemas.microsoft.com/office/excel/2006/main">
          <x14:cfRule type="iconSet" priority="74" id="{ED472D2B-C3F9-4A12-A8EC-321C33FBCC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T7</xm:sqref>
        </x14:conditionalFormatting>
        <x14:conditionalFormatting xmlns:xm="http://schemas.microsoft.com/office/excel/2006/main">
          <x14:cfRule type="iconSet" priority="88" id="{5A1FE48F-B5F0-4BE9-A255-28BD94A3A6E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T9</xm:sqref>
        </x14:conditionalFormatting>
        <x14:conditionalFormatting xmlns:xm="http://schemas.microsoft.com/office/excel/2006/main">
          <x14:cfRule type="iconSet" priority="89" id="{EC8E4C19-012D-4C4D-9A19-3E8DDB36F4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T11</xm:sqref>
        </x14:conditionalFormatting>
        <x14:conditionalFormatting xmlns:xm="http://schemas.microsoft.com/office/excel/2006/main">
          <x14:cfRule type="iconSet" priority="70" id="{DA36E926-7CCA-4055-81FD-F49534F432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T18</xm:sqref>
        </x14:conditionalFormatting>
        <x14:conditionalFormatting xmlns:xm="http://schemas.microsoft.com/office/excel/2006/main">
          <x14:cfRule type="iconSet" priority="90" id="{8D022498-9DCC-4EC9-8D8A-00D24145608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T20</xm:sqref>
        </x14:conditionalFormatting>
        <x14:conditionalFormatting xmlns:xm="http://schemas.microsoft.com/office/excel/2006/main">
          <x14:cfRule type="iconSet" priority="91" id="{D4304FF7-BCD8-4C01-9E5D-B8F31E410D9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T22</xm:sqref>
        </x14:conditionalFormatting>
        <x14:conditionalFormatting xmlns:xm="http://schemas.microsoft.com/office/excel/2006/main">
          <x14:cfRule type="iconSet" priority="66" id="{513ABC85-D88F-4D12-B36F-1A843DBC11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T29</xm:sqref>
        </x14:conditionalFormatting>
        <x14:conditionalFormatting xmlns:xm="http://schemas.microsoft.com/office/excel/2006/main">
          <x14:cfRule type="iconSet" priority="92" id="{DA2DEE5E-8889-4F3C-AE31-9F006547929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T31</xm:sqref>
        </x14:conditionalFormatting>
        <x14:conditionalFormatting xmlns:xm="http://schemas.microsoft.com/office/excel/2006/main">
          <x14:cfRule type="iconSet" priority="93" id="{F6FADFC5-F37E-4129-A49C-27FC90DC7D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T33</xm:sqref>
        </x14:conditionalFormatting>
        <x14:conditionalFormatting xmlns:xm="http://schemas.microsoft.com/office/excel/2006/main">
          <x14:cfRule type="iconSet" priority="7" id="{567DFAF1-7A45-4C5B-9FA7-C35521309C9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U9:V9</xm:sqref>
        </x14:conditionalFormatting>
        <x14:conditionalFormatting xmlns:xm="http://schemas.microsoft.com/office/excel/2006/main">
          <x14:cfRule type="iconSet" priority="14" id="{85B06692-565C-4783-88F9-E3FD2E895F0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U11:V11</xm:sqref>
        </x14:conditionalFormatting>
        <x14:conditionalFormatting xmlns:xm="http://schemas.microsoft.com/office/excel/2006/main">
          <x14:cfRule type="iconSet" priority="12" id="{501F8961-8123-49E9-9D0D-074ACDB52CB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U20:V20</xm:sqref>
        </x14:conditionalFormatting>
        <x14:conditionalFormatting xmlns:xm="http://schemas.microsoft.com/office/excel/2006/main">
          <x14:cfRule type="iconSet" priority="11" id="{E5C63753-950B-4940-9582-5A11108108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U22:V22</xm:sqref>
        </x14:conditionalFormatting>
        <x14:conditionalFormatting xmlns:xm="http://schemas.microsoft.com/office/excel/2006/main">
          <x14:cfRule type="iconSet" priority="9" id="{D332E9AD-1EDD-40CA-A069-B0D023C176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U31:V31</xm:sqref>
        </x14:conditionalFormatting>
        <x14:conditionalFormatting xmlns:xm="http://schemas.microsoft.com/office/excel/2006/main">
          <x14:cfRule type="iconSet" priority="8" id="{B56E7E50-6678-4DA3-8C09-7D0F1D84545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U33:V33</xm:sqref>
        </x14:conditionalFormatting>
        <x14:conditionalFormatting xmlns:xm="http://schemas.microsoft.com/office/excel/2006/main">
          <x14:cfRule type="iconSet" priority="15" id="{BC0EB3FF-AF95-4873-A2CE-3B84E0236C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V7</xm:sqref>
        </x14:conditionalFormatting>
        <x14:conditionalFormatting xmlns:xm="http://schemas.microsoft.com/office/excel/2006/main">
          <x14:cfRule type="iconSet" priority="13" id="{A2A154CD-24C3-4E0E-BF34-DC77A9B0816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V18</xm:sqref>
        </x14:conditionalFormatting>
        <x14:conditionalFormatting xmlns:xm="http://schemas.microsoft.com/office/excel/2006/main">
          <x14:cfRule type="iconSet" priority="10" id="{2CD80855-A3EB-4A54-8CE4-B3828085305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V29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B7ADA-2CC3-4168-82FE-F7CBB171F0B5}">
  <sheetPr codeName="Folha4">
    <pageSetUpPr fitToPage="1"/>
  </sheetPr>
  <dimension ref="A1:AZ68"/>
  <sheetViews>
    <sheetView showGridLines="0" topLeftCell="A23" workbookViewId="0">
      <selection activeCell="AY67" sqref="AY67"/>
    </sheetView>
  </sheetViews>
  <sheetFormatPr defaultRowHeight="15" x14ac:dyDescent="0.25"/>
  <cols>
    <col min="1" max="1" width="18.7109375" customWidth="1"/>
    <col min="16" max="16" width="9.85546875" customWidth="1"/>
    <col min="17" max="17" width="1.7109375" customWidth="1"/>
    <col min="18" max="18" width="18.7109375" hidden="1" customWidth="1"/>
    <col min="33" max="33" width="10.140625" customWidth="1"/>
    <col min="34" max="34" width="1.7109375" customWidth="1"/>
    <col min="49" max="49" width="9.85546875" customWidth="1"/>
    <col min="52" max="52" width="9.140625" style="101"/>
  </cols>
  <sheetData>
    <row r="1" spans="1:52" ht="15.75" x14ac:dyDescent="0.25">
      <c r="A1" s="4" t="s">
        <v>99</v>
      </c>
    </row>
    <row r="3" spans="1:52" ht="15.75" thickBot="1" x14ac:dyDescent="0.3">
      <c r="P3" s="107" t="s">
        <v>1</v>
      </c>
      <c r="AG3" s="289">
        <v>1000</v>
      </c>
      <c r="AW3" s="289" t="s">
        <v>47</v>
      </c>
    </row>
    <row r="4" spans="1:52" ht="20.100000000000001" customHeight="1" x14ac:dyDescent="0.25">
      <c r="A4" s="332" t="s">
        <v>3</v>
      </c>
      <c r="B4" s="334" t="s">
        <v>72</v>
      </c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9"/>
      <c r="P4" s="337" t="s">
        <v>148</v>
      </c>
      <c r="R4" s="335" t="s">
        <v>3</v>
      </c>
      <c r="S4" s="327" t="s">
        <v>72</v>
      </c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9"/>
      <c r="AG4" s="330" t="s">
        <v>148</v>
      </c>
      <c r="AI4" s="327" t="s">
        <v>72</v>
      </c>
      <c r="AJ4" s="328"/>
      <c r="AK4" s="328"/>
      <c r="AL4" s="328"/>
      <c r="AM4" s="328"/>
      <c r="AN4" s="328"/>
      <c r="AO4" s="328"/>
      <c r="AP4" s="328"/>
      <c r="AQ4" s="328"/>
      <c r="AR4" s="328"/>
      <c r="AS4" s="328"/>
      <c r="AT4" s="328"/>
      <c r="AU4" s="328"/>
      <c r="AV4" s="329"/>
      <c r="AW4" s="330" t="s">
        <v>148</v>
      </c>
    </row>
    <row r="5" spans="1:52" ht="20.100000000000001" customHeight="1" thickBot="1" x14ac:dyDescent="0.3">
      <c r="A5" s="333"/>
      <c r="B5" s="99">
        <v>2010</v>
      </c>
      <c r="C5" s="135">
        <v>2011</v>
      </c>
      <c r="D5" s="135">
        <v>2012</v>
      </c>
      <c r="E5" s="135">
        <v>2013</v>
      </c>
      <c r="F5" s="135">
        <v>2014</v>
      </c>
      <c r="G5" s="135">
        <v>2015</v>
      </c>
      <c r="H5" s="135">
        <v>2016</v>
      </c>
      <c r="I5" s="135">
        <v>2017</v>
      </c>
      <c r="J5" s="135">
        <v>2018</v>
      </c>
      <c r="K5" s="135">
        <v>2019</v>
      </c>
      <c r="L5" s="135">
        <v>2020</v>
      </c>
      <c r="M5" s="135">
        <v>2021</v>
      </c>
      <c r="N5" s="135">
        <v>2022</v>
      </c>
      <c r="O5" s="133">
        <v>2023</v>
      </c>
      <c r="P5" s="338"/>
      <c r="R5" s="336"/>
      <c r="S5" s="25">
        <v>2010</v>
      </c>
      <c r="T5" s="135">
        <v>2011</v>
      </c>
      <c r="U5" s="135">
        <v>2012</v>
      </c>
      <c r="V5" s="135">
        <v>2013</v>
      </c>
      <c r="W5" s="135">
        <v>2014</v>
      </c>
      <c r="X5" s="135">
        <v>2015</v>
      </c>
      <c r="Y5" s="135">
        <v>2016</v>
      </c>
      <c r="Z5" s="135">
        <v>2017</v>
      </c>
      <c r="AA5" s="135">
        <v>2018</v>
      </c>
      <c r="AB5" s="135">
        <v>2019</v>
      </c>
      <c r="AC5" s="135">
        <v>2020</v>
      </c>
      <c r="AD5" s="135">
        <v>2021</v>
      </c>
      <c r="AE5" s="135">
        <v>2022</v>
      </c>
      <c r="AF5" s="133">
        <v>2023</v>
      </c>
      <c r="AG5" s="331"/>
      <c r="AI5" s="25">
        <v>2010</v>
      </c>
      <c r="AJ5" s="135">
        <v>2011</v>
      </c>
      <c r="AK5" s="135">
        <v>2012</v>
      </c>
      <c r="AL5" s="135">
        <v>2013</v>
      </c>
      <c r="AM5" s="135">
        <v>2014</v>
      </c>
      <c r="AN5" s="135">
        <v>2015</v>
      </c>
      <c r="AO5" s="135">
        <v>2016</v>
      </c>
      <c r="AP5" s="135">
        <v>2017</v>
      </c>
      <c r="AQ5" s="176">
        <v>2018</v>
      </c>
      <c r="AR5" s="135">
        <v>2019</v>
      </c>
      <c r="AS5" s="135">
        <v>2020</v>
      </c>
      <c r="AT5" s="176">
        <v>2021</v>
      </c>
      <c r="AU5" s="135">
        <v>2022</v>
      </c>
      <c r="AV5" s="133">
        <v>2023</v>
      </c>
      <c r="AW5" s="331"/>
      <c r="AZ5" s="290"/>
    </row>
    <row r="6" spans="1:52" ht="3" customHeight="1" thickBot="1" x14ac:dyDescent="0.3">
      <c r="A6" s="291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2"/>
      <c r="R6" s="291"/>
      <c r="S6" s="293">
        <v>2010</v>
      </c>
      <c r="T6" s="293">
        <v>2011</v>
      </c>
      <c r="U6" s="293">
        <v>2012</v>
      </c>
      <c r="V6" s="293"/>
      <c r="W6" s="293"/>
      <c r="X6" s="293"/>
      <c r="Y6" s="293"/>
      <c r="Z6" s="293"/>
      <c r="AA6" s="290"/>
      <c r="AB6" s="290"/>
      <c r="AC6" s="290"/>
      <c r="AD6" s="290"/>
      <c r="AE6" s="290"/>
      <c r="AF6" s="293"/>
      <c r="AG6" s="294"/>
      <c r="AI6" s="293"/>
      <c r="AJ6" s="293"/>
      <c r="AK6" s="293"/>
      <c r="AL6" s="293"/>
      <c r="AM6" s="293"/>
      <c r="AN6" s="293"/>
      <c r="AO6" s="293"/>
      <c r="AP6" s="293"/>
      <c r="AQ6" s="290"/>
      <c r="AR6" s="290"/>
      <c r="AS6" s="290"/>
      <c r="AT6" s="290"/>
      <c r="AU6" s="290"/>
      <c r="AV6" s="293"/>
      <c r="AW6" s="292"/>
    </row>
    <row r="7" spans="1:52" ht="20.100000000000001" customHeight="1" x14ac:dyDescent="0.25">
      <c r="A7" s="120" t="s">
        <v>73</v>
      </c>
      <c r="B7" s="115">
        <v>162618.44999999995</v>
      </c>
      <c r="C7" s="153">
        <v>156534.06999999998</v>
      </c>
      <c r="D7" s="153">
        <v>239190.1999999999</v>
      </c>
      <c r="E7" s="153">
        <v>213768.74999999997</v>
      </c>
      <c r="F7" s="153">
        <v>196345.2</v>
      </c>
      <c r="G7" s="153">
        <v>183217.2099999999</v>
      </c>
      <c r="H7" s="153">
        <v>164354.55999999982</v>
      </c>
      <c r="I7" s="153">
        <v>192935.97999999986</v>
      </c>
      <c r="J7" s="153">
        <v>211445.75</v>
      </c>
      <c r="K7" s="153">
        <v>219278.33000000005</v>
      </c>
      <c r="L7" s="153">
        <v>238978.52999999991</v>
      </c>
      <c r="M7" s="153">
        <v>227977.60999999967</v>
      </c>
      <c r="N7" s="153">
        <v>227139.86999999991</v>
      </c>
      <c r="O7" s="112">
        <v>238037.11999999985</v>
      </c>
      <c r="P7" s="61">
        <f>IF(O7="","",(O7-N7)/N7)</f>
        <v>4.7975945394350829E-2</v>
      </c>
      <c r="R7" s="109" t="s">
        <v>73</v>
      </c>
      <c r="S7" s="115">
        <v>37448.925000000003</v>
      </c>
      <c r="T7" s="153">
        <v>38839.965999999986</v>
      </c>
      <c r="U7" s="153">
        <v>43280.928999999975</v>
      </c>
      <c r="V7" s="153">
        <v>45616.113000000012</v>
      </c>
      <c r="W7" s="153">
        <v>47446.346999999972</v>
      </c>
      <c r="X7" s="153">
        <v>44866.651000000042</v>
      </c>
      <c r="Y7" s="153">
        <v>44731.008000000016</v>
      </c>
      <c r="Z7" s="153">
        <v>48635.341000000037</v>
      </c>
      <c r="AA7" s="153">
        <v>54050.858</v>
      </c>
      <c r="AB7" s="153">
        <v>57478.924000000043</v>
      </c>
      <c r="AC7" s="153">
        <v>63485.803999999982</v>
      </c>
      <c r="AD7" s="153">
        <v>59844.614000000096</v>
      </c>
      <c r="AE7" s="153">
        <v>63073.409999999996</v>
      </c>
      <c r="AF7" s="112">
        <v>63035.427000000032</v>
      </c>
      <c r="AG7" s="61">
        <f>IF(AF7="","",(AF7-AE7)/AE7)</f>
        <v>-6.0220305196696669E-4</v>
      </c>
      <c r="AI7" s="124">
        <f t="shared" ref="AI7:AI22" si="0">(S7/B7)*10</f>
        <v>2.3028706152346192</v>
      </c>
      <c r="AJ7" s="156">
        <f t="shared" ref="AJ7:AJ22" si="1">(T7/C7)*10</f>
        <v>2.4812467982209876</v>
      </c>
      <c r="AK7" s="156">
        <f t="shared" ref="AK7:AK22" si="2">(U7/D7)*10</f>
        <v>1.8094775204000828</v>
      </c>
      <c r="AL7" s="156">
        <f t="shared" ref="AL7:AL22" si="3">(V7/E7)*10</f>
        <v>2.1338999736865198</v>
      </c>
      <c r="AM7" s="156">
        <f t="shared" ref="AM7:AM22" si="4">(W7/F7)*10</f>
        <v>2.4164760330275441</v>
      </c>
      <c r="AN7" s="156">
        <f t="shared" ref="AN7:AN22" si="5">(X7/G7)*10</f>
        <v>2.4488229571883595</v>
      </c>
      <c r="AO7" s="156">
        <f t="shared" ref="AO7:AO22" si="6">(Y7/H7)*10</f>
        <v>2.7216164857245251</v>
      </c>
      <c r="AP7" s="156">
        <f t="shared" ref="AP7:AP22" si="7">(Z7/I7)*10</f>
        <v>2.5208020297717444</v>
      </c>
      <c r="AQ7" s="156">
        <f t="shared" ref="AQ7:AQ22" si="8">(AA7/J7)*10</f>
        <v>2.5562518045408811</v>
      </c>
      <c r="AR7" s="156">
        <f t="shared" ref="AR7:AR22" si="9">(AB7/K7)*10</f>
        <v>2.6212769861937577</v>
      </c>
      <c r="AS7" s="156">
        <f t="shared" ref="AS7:AT22" si="10">(AC7/L7)*10</f>
        <v>2.6565484355435616</v>
      </c>
      <c r="AT7" s="156">
        <f t="shared" ref="AT7:AT19" si="11">(AD7/M7)*10</f>
        <v>2.6250215536517025</v>
      </c>
      <c r="AU7" s="156">
        <f t="shared" ref="AU7:AU22" si="12">(AE7/N7)*10</f>
        <v>2.7768533106935394</v>
      </c>
      <c r="AV7" s="156">
        <f>(AF7/O7)*10</f>
        <v>2.6481343329981506</v>
      </c>
      <c r="AW7" s="61">
        <f t="shared" ref="AW7:AW8" si="13">IF(AV7="","",(AV7-AU7)/AU7)</f>
        <v>-4.6354259045552626E-2</v>
      </c>
      <c r="AZ7"/>
    </row>
    <row r="8" spans="1:52" ht="20.100000000000001" customHeight="1" x14ac:dyDescent="0.25">
      <c r="A8" s="121" t="s">
        <v>74</v>
      </c>
      <c r="B8" s="117">
        <v>161664.07999999981</v>
      </c>
      <c r="C8" s="154">
        <v>214997.14</v>
      </c>
      <c r="D8" s="154">
        <v>230196.23999999993</v>
      </c>
      <c r="E8" s="154">
        <v>260171.31000000006</v>
      </c>
      <c r="F8" s="154">
        <v>219768.14999999994</v>
      </c>
      <c r="G8" s="154">
        <v>191622.89999999979</v>
      </c>
      <c r="H8" s="154">
        <v>187100.07000000012</v>
      </c>
      <c r="I8" s="154">
        <v>187560.18000000008</v>
      </c>
      <c r="J8" s="154">
        <v>245913.44</v>
      </c>
      <c r="K8" s="154">
        <v>226330.75999999989</v>
      </c>
      <c r="L8" s="154">
        <v>217081.86999999988</v>
      </c>
      <c r="M8" s="154">
        <v>235166.11999999968</v>
      </c>
      <c r="N8" s="154">
        <v>245888.12999999983</v>
      </c>
      <c r="O8" s="119">
        <v>229347.3100000002</v>
      </c>
      <c r="P8" s="52">
        <f t="shared" ref="P8:P23" si="14">IF(O8="","",(O8-N8)/N8)</f>
        <v>-6.7269696995945427E-2</v>
      </c>
      <c r="R8" s="109" t="s">
        <v>74</v>
      </c>
      <c r="S8" s="117">
        <v>39208.55799999999</v>
      </c>
      <c r="T8" s="154">
        <v>43534.874999999993</v>
      </c>
      <c r="U8" s="154">
        <v>46936.957999999977</v>
      </c>
      <c r="V8" s="154">
        <v>51921.968000000052</v>
      </c>
      <c r="W8" s="154">
        <v>51933.389000000017</v>
      </c>
      <c r="X8" s="154">
        <v>46937.144999999968</v>
      </c>
      <c r="Y8" s="154">
        <v>48461.340000000011</v>
      </c>
      <c r="Z8" s="154">
        <v>48751.319999999949</v>
      </c>
      <c r="AA8" s="154">
        <v>57358.343000000001</v>
      </c>
      <c r="AB8" s="154">
        <v>60378.147999999928</v>
      </c>
      <c r="AC8" s="154">
        <v>54982.760999999962</v>
      </c>
      <c r="AD8" s="154">
        <v>61551.606000000007</v>
      </c>
      <c r="AE8" s="154">
        <v>68116.977000000028</v>
      </c>
      <c r="AF8" s="119">
        <v>65965.965999999913</v>
      </c>
      <c r="AG8" s="52">
        <f t="shared" ref="AG8:AG23" si="15">IF(AF8="","",(AF8-AE8)/AE8)</f>
        <v>-3.1578192320544617E-2</v>
      </c>
      <c r="AI8" s="125">
        <f t="shared" si="0"/>
        <v>2.425310433832923</v>
      </c>
      <c r="AJ8" s="157">
        <f t="shared" si="1"/>
        <v>2.0249048429202356</v>
      </c>
      <c r="AK8" s="157">
        <f t="shared" si="2"/>
        <v>2.0389975961379729</v>
      </c>
      <c r="AL8" s="157">
        <f t="shared" si="3"/>
        <v>1.9956838438488873</v>
      </c>
      <c r="AM8" s="157">
        <f t="shared" si="4"/>
        <v>2.3630989749879605</v>
      </c>
      <c r="AN8" s="157">
        <f t="shared" si="5"/>
        <v>2.4494538492006965</v>
      </c>
      <c r="AO8" s="157">
        <f t="shared" si="6"/>
        <v>2.5901294424956642</v>
      </c>
      <c r="AP8" s="157">
        <f t="shared" si="7"/>
        <v>2.5992361491655602</v>
      </c>
      <c r="AQ8" s="157">
        <f t="shared" si="8"/>
        <v>2.332460682100173</v>
      </c>
      <c r="AR8" s="157">
        <f t="shared" si="9"/>
        <v>2.6676951908790461</v>
      </c>
      <c r="AS8" s="157">
        <f t="shared" si="10"/>
        <v>2.5328122058281508</v>
      </c>
      <c r="AT8" s="157">
        <f t="shared" si="11"/>
        <v>2.6173670765159578</v>
      </c>
      <c r="AU8" s="157">
        <f t="shared" si="12"/>
        <v>2.7702425895873901</v>
      </c>
      <c r="AV8" s="157">
        <f t="shared" ref="AV8" si="16">(AF8/O8)*10</f>
        <v>2.8762476438027482</v>
      </c>
      <c r="AW8" s="52">
        <f t="shared" si="13"/>
        <v>3.8265621434672582E-2</v>
      </c>
      <c r="AZ8"/>
    </row>
    <row r="9" spans="1:52" ht="20.100000000000001" customHeight="1" x14ac:dyDescent="0.25">
      <c r="A9" s="121" t="s">
        <v>75</v>
      </c>
      <c r="B9" s="117">
        <v>247651.7600000001</v>
      </c>
      <c r="C9" s="154">
        <v>229392.75000000003</v>
      </c>
      <c r="D9" s="154">
        <v>306569.51000000007</v>
      </c>
      <c r="E9" s="154">
        <v>231638.53999999992</v>
      </c>
      <c r="F9" s="154">
        <v>216803.50000000012</v>
      </c>
      <c r="G9" s="154">
        <v>258485.74000000011</v>
      </c>
      <c r="H9" s="154">
        <v>249519.08999999994</v>
      </c>
      <c r="I9" s="154">
        <v>240693.52999999991</v>
      </c>
      <c r="J9" s="154">
        <v>242853</v>
      </c>
      <c r="K9" s="154">
        <v>231554.96000000011</v>
      </c>
      <c r="L9" s="154">
        <v>255533.76999999979</v>
      </c>
      <c r="M9" s="154">
        <v>314789.03000000014</v>
      </c>
      <c r="N9" s="154">
        <v>282540.75999999983</v>
      </c>
      <c r="O9" s="119">
        <v>291533.7800000002</v>
      </c>
      <c r="P9" s="52">
        <f t="shared" si="14"/>
        <v>3.1829106710126967E-2</v>
      </c>
      <c r="R9" s="109" t="s">
        <v>75</v>
      </c>
      <c r="S9" s="117">
        <v>51168.47700000005</v>
      </c>
      <c r="T9" s="154">
        <v>49454.935999999994</v>
      </c>
      <c r="U9" s="154">
        <v>57419.120999999985</v>
      </c>
      <c r="V9" s="154">
        <v>50259.945</v>
      </c>
      <c r="W9" s="154">
        <v>50881.621999999916</v>
      </c>
      <c r="X9" s="154">
        <v>62257.105999999985</v>
      </c>
      <c r="Y9" s="154">
        <v>56423.886000000035</v>
      </c>
      <c r="Z9" s="154">
        <v>66075.244999999908</v>
      </c>
      <c r="AA9" s="154">
        <v>64577.565999999999</v>
      </c>
      <c r="AB9" s="154">
        <v>61804.521999999954</v>
      </c>
      <c r="AC9" s="154">
        <v>66953.59299999995</v>
      </c>
      <c r="AD9" s="154">
        <v>87119.218000000081</v>
      </c>
      <c r="AE9" s="154">
        <v>80072.687000000005</v>
      </c>
      <c r="AF9" s="119">
        <v>82953.654999999882</v>
      </c>
      <c r="AG9" s="52">
        <f t="shared" si="15"/>
        <v>3.5979409558216484E-2</v>
      </c>
      <c r="AI9" s="125">
        <f t="shared" si="0"/>
        <v>2.0661463096406028</v>
      </c>
      <c r="AJ9" s="157">
        <f t="shared" si="1"/>
        <v>2.1559066709824086</v>
      </c>
      <c r="AK9" s="157">
        <f t="shared" si="2"/>
        <v>1.8729560222737081</v>
      </c>
      <c r="AL9" s="157">
        <f t="shared" si="3"/>
        <v>2.1697574591861963</v>
      </c>
      <c r="AM9" s="157">
        <f t="shared" si="4"/>
        <v>2.3469003959806871</v>
      </c>
      <c r="AN9" s="157">
        <f t="shared" si="5"/>
        <v>2.4085315499415931</v>
      </c>
      <c r="AO9" s="157">
        <f t="shared" si="6"/>
        <v>2.2613053774763308</v>
      </c>
      <c r="AP9" s="157">
        <f t="shared" si="7"/>
        <v>2.7452023741560456</v>
      </c>
      <c r="AQ9" s="157">
        <f t="shared" si="8"/>
        <v>2.6591216085450871</v>
      </c>
      <c r="AR9" s="157">
        <f t="shared" si="9"/>
        <v>2.6691081028883996</v>
      </c>
      <c r="AS9" s="157">
        <f t="shared" si="10"/>
        <v>2.6201465661466194</v>
      </c>
      <c r="AT9" s="157">
        <f t="shared" si="11"/>
        <v>2.7675430112669441</v>
      </c>
      <c r="AU9" s="157">
        <f t="shared" si="12"/>
        <v>2.8340224964355603</v>
      </c>
      <c r="AV9" s="157">
        <f t="shared" ref="AV9" si="17">(AF9/O9)*10</f>
        <v>2.8454217209408745</v>
      </c>
      <c r="AW9" s="52">
        <f t="shared" ref="AW9" si="18">IF(AV9="","",(AV9-AU9)/AU9)</f>
        <v>4.0222773530031756E-3</v>
      </c>
      <c r="AZ9"/>
    </row>
    <row r="10" spans="1:52" ht="20.100000000000001" customHeight="1" x14ac:dyDescent="0.25">
      <c r="A10" s="121" t="s">
        <v>76</v>
      </c>
      <c r="B10" s="117">
        <v>215335.86</v>
      </c>
      <c r="C10" s="154">
        <v>234500.52</v>
      </c>
      <c r="D10" s="154">
        <v>245047.83999999971</v>
      </c>
      <c r="E10" s="154">
        <v>295201.40999999992</v>
      </c>
      <c r="F10" s="154">
        <v>217619.5400000001</v>
      </c>
      <c r="G10" s="154">
        <v>264598.62000000005</v>
      </c>
      <c r="H10" s="154">
        <v>251369.34000000005</v>
      </c>
      <c r="I10" s="154">
        <v>225265.57000000021</v>
      </c>
      <c r="J10" s="154">
        <v>280278.36</v>
      </c>
      <c r="K10" s="154">
        <v>242604.24999999974</v>
      </c>
      <c r="L10" s="154">
        <v>221930.11999999973</v>
      </c>
      <c r="M10" s="154">
        <v>289475</v>
      </c>
      <c r="N10" s="154">
        <v>262360.58</v>
      </c>
      <c r="O10" s="119">
        <v>241944.08000000019</v>
      </c>
      <c r="P10" s="52">
        <f t="shared" si="14"/>
        <v>-7.781847410155833E-2</v>
      </c>
      <c r="R10" s="109" t="s">
        <v>76</v>
      </c>
      <c r="S10" s="117">
        <v>46025.074999999961</v>
      </c>
      <c r="T10" s="154">
        <v>44904.889000000003</v>
      </c>
      <c r="U10" s="154">
        <v>48943.746000000036</v>
      </c>
      <c r="V10" s="154">
        <v>56740.441000000035</v>
      </c>
      <c r="W10" s="154">
        <v>53780.95900000001</v>
      </c>
      <c r="X10" s="154">
        <v>62171.204999999944</v>
      </c>
      <c r="Y10" s="154">
        <v>54315.156000000032</v>
      </c>
      <c r="Z10" s="154">
        <v>53392.404000000024</v>
      </c>
      <c r="AA10" s="154">
        <v>64781.760000000002</v>
      </c>
      <c r="AB10" s="154">
        <v>61456.496999999916</v>
      </c>
      <c r="AC10" s="154">
        <v>59545.284999999967</v>
      </c>
      <c r="AD10" s="154">
        <v>77717.85199999997</v>
      </c>
      <c r="AE10" s="154">
        <v>72456.435999999929</v>
      </c>
      <c r="AF10" s="119">
        <v>68809.887000000133</v>
      </c>
      <c r="AG10" s="52">
        <f t="shared" si="15"/>
        <v>-5.032746849430738E-2</v>
      </c>
      <c r="AI10" s="125">
        <f t="shared" si="0"/>
        <v>2.1373623046342565</v>
      </c>
      <c r="AJ10" s="157">
        <f t="shared" si="1"/>
        <v>1.914916393362369</v>
      </c>
      <c r="AK10" s="157">
        <f t="shared" si="2"/>
        <v>1.9973139122548518</v>
      </c>
      <c r="AL10" s="157">
        <f t="shared" si="3"/>
        <v>1.9220924791653282</v>
      </c>
      <c r="AM10" s="157">
        <f t="shared" si="4"/>
        <v>2.4713295046942929</v>
      </c>
      <c r="AN10" s="157">
        <f t="shared" si="5"/>
        <v>2.3496420729631899</v>
      </c>
      <c r="AO10" s="157">
        <f t="shared" si="6"/>
        <v>2.160770919794754</v>
      </c>
      <c r="AP10" s="157">
        <f t="shared" si="7"/>
        <v>2.3701981621070618</v>
      </c>
      <c r="AQ10" s="157">
        <f t="shared" si="8"/>
        <v>2.3113364870552262</v>
      </c>
      <c r="AR10" s="157">
        <f t="shared" si="9"/>
        <v>2.5331995214428424</v>
      </c>
      <c r="AS10" s="157">
        <f t="shared" si="10"/>
        <v>2.6830646061021386</v>
      </c>
      <c r="AT10" s="157">
        <f t="shared" si="11"/>
        <v>2.6847863200621807</v>
      </c>
      <c r="AU10" s="157">
        <f t="shared" si="12"/>
        <v>2.7617119919463482</v>
      </c>
      <c r="AV10" s="157">
        <f>(AF10/O10)*10</f>
        <v>2.8440409453291879</v>
      </c>
      <c r="AW10" s="52">
        <f>IF(AV10="","",(AV10-AU10)/AU10)</f>
        <v>2.9810839661386077E-2</v>
      </c>
      <c r="AZ10"/>
    </row>
    <row r="11" spans="1:52" ht="20.100000000000001" customHeight="1" x14ac:dyDescent="0.25">
      <c r="A11" s="121" t="s">
        <v>77</v>
      </c>
      <c r="B11" s="117">
        <v>222013.68</v>
      </c>
      <c r="C11" s="154">
        <v>263893.25999999989</v>
      </c>
      <c r="D11" s="154">
        <v>299190.6300000003</v>
      </c>
      <c r="E11" s="154">
        <v>256106.34999999966</v>
      </c>
      <c r="F11" s="154">
        <v>230811.05</v>
      </c>
      <c r="G11" s="154">
        <v>216672.04999999973</v>
      </c>
      <c r="H11" s="154">
        <v>236802.16999999972</v>
      </c>
      <c r="I11" s="154">
        <v>260243.39000000019</v>
      </c>
      <c r="J11" s="154">
        <v>262127.07</v>
      </c>
      <c r="K11" s="154">
        <v>281547.48000000021</v>
      </c>
      <c r="L11" s="154">
        <v>229388.94999999992</v>
      </c>
      <c r="M11" s="154">
        <v>288153.1100000001</v>
      </c>
      <c r="N11" s="154">
        <v>276301.92000000027</v>
      </c>
      <c r="O11" s="119">
        <v>282268.96999999991</v>
      </c>
      <c r="P11" s="52">
        <f t="shared" si="14"/>
        <v>2.1596122097159633E-2</v>
      </c>
      <c r="R11" s="109" t="s">
        <v>77</v>
      </c>
      <c r="S11" s="117">
        <v>47205.19600000004</v>
      </c>
      <c r="T11" s="154">
        <v>52842.769000000008</v>
      </c>
      <c r="U11" s="154">
        <v>54431.923000000046</v>
      </c>
      <c r="V11" s="154">
        <v>55981.48</v>
      </c>
      <c r="W11" s="154">
        <v>55053.410000000054</v>
      </c>
      <c r="X11" s="154">
        <v>55267.650999999962</v>
      </c>
      <c r="Y11" s="154">
        <v>56035.015999999938</v>
      </c>
      <c r="Z11" s="154">
        <v>66317.002000000022</v>
      </c>
      <c r="AA11" s="154">
        <v>64324.446000000004</v>
      </c>
      <c r="AB11" s="154">
        <v>68453.83000000006</v>
      </c>
      <c r="AC11" s="154">
        <v>58256.008000000045</v>
      </c>
      <c r="AD11" s="154">
        <v>77143.060999999987</v>
      </c>
      <c r="AE11" s="154">
        <v>76795.082000000068</v>
      </c>
      <c r="AF11" s="119">
        <v>80852.009000000093</v>
      </c>
      <c r="AG11" s="52">
        <f t="shared" si="15"/>
        <v>5.2827953227525967E-2</v>
      </c>
      <c r="AI11" s="125">
        <f t="shared" si="0"/>
        <v>2.1262291584914967</v>
      </c>
      <c r="AJ11" s="157">
        <f t="shared" si="1"/>
        <v>2.002429656596763</v>
      </c>
      <c r="AK11" s="157">
        <f t="shared" si="2"/>
        <v>1.8193057382846511</v>
      </c>
      <c r="AL11" s="157">
        <f t="shared" si="3"/>
        <v>2.185868487837185</v>
      </c>
      <c r="AM11" s="157">
        <f t="shared" si="4"/>
        <v>2.3852155258597914</v>
      </c>
      <c r="AN11" s="157">
        <f t="shared" si="5"/>
        <v>2.5507512851796084</v>
      </c>
      <c r="AO11" s="157">
        <f t="shared" si="6"/>
        <v>2.366321896458973</v>
      </c>
      <c r="AP11" s="157">
        <f t="shared" si="7"/>
        <v>2.5482684497769559</v>
      </c>
      <c r="AQ11" s="157">
        <f t="shared" si="8"/>
        <v>2.4539413651554569</v>
      </c>
      <c r="AR11" s="157">
        <f t="shared" si="9"/>
        <v>2.4313423085868151</v>
      </c>
      <c r="AS11" s="157">
        <f t="shared" si="10"/>
        <v>2.5396170129380713</v>
      </c>
      <c r="AT11" s="157">
        <f t="shared" si="11"/>
        <v>2.6771552456955945</v>
      </c>
      <c r="AU11" s="157">
        <f t="shared" si="12"/>
        <v>2.7793900961672646</v>
      </c>
      <c r="AV11" s="157">
        <f>(AF11/O11)*10</f>
        <v>2.864360506930681</v>
      </c>
      <c r="AW11" s="52">
        <f>IF(AV11="","",(AV11-AU11)/AU11)</f>
        <v>3.0571603058019543E-2</v>
      </c>
      <c r="AZ11"/>
    </row>
    <row r="12" spans="1:52" ht="20.100000000000001" customHeight="1" x14ac:dyDescent="0.25">
      <c r="A12" s="121" t="s">
        <v>78</v>
      </c>
      <c r="B12" s="117">
        <v>215680.73000000007</v>
      </c>
      <c r="C12" s="154">
        <v>298357.37000000005</v>
      </c>
      <c r="D12" s="154">
        <v>243274.90999999974</v>
      </c>
      <c r="E12" s="154">
        <v>242334.35000000021</v>
      </c>
      <c r="F12" s="154">
        <v>229301.40999999997</v>
      </c>
      <c r="G12" s="154">
        <v>227631.27999999985</v>
      </c>
      <c r="H12" s="154">
        <v>210795.03999999986</v>
      </c>
      <c r="I12" s="154">
        <v>279141.12000000017</v>
      </c>
      <c r="J12" s="154">
        <v>254074.62</v>
      </c>
      <c r="K12" s="154">
        <v>214797.02000000022</v>
      </c>
      <c r="L12" s="154">
        <v>270265.60999999958</v>
      </c>
      <c r="M12" s="154">
        <v>280199.61000000039</v>
      </c>
      <c r="N12" s="154">
        <v>254653.79000000015</v>
      </c>
      <c r="O12" s="119">
        <v>304001.34999999951</v>
      </c>
      <c r="P12" s="52">
        <f t="shared" si="14"/>
        <v>0.19378293957454679</v>
      </c>
      <c r="R12" s="109" t="s">
        <v>78</v>
      </c>
      <c r="S12" s="117">
        <v>45837.497000000039</v>
      </c>
      <c r="T12" s="154">
        <v>51105.701000000001</v>
      </c>
      <c r="U12" s="154">
        <v>50899.00499999999</v>
      </c>
      <c r="V12" s="154">
        <v>50438.382000000049</v>
      </c>
      <c r="W12" s="154">
        <v>52151.921999999926</v>
      </c>
      <c r="X12" s="154">
        <v>56091.163000000008</v>
      </c>
      <c r="Y12" s="154">
        <v>52714.073000000055</v>
      </c>
      <c r="Z12" s="154">
        <v>64528.730000000025</v>
      </c>
      <c r="AA12" s="154">
        <v>62742.375</v>
      </c>
      <c r="AB12" s="154">
        <v>55571.388000000043</v>
      </c>
      <c r="AC12" s="154">
        <v>66351.210999999865</v>
      </c>
      <c r="AD12" s="154">
        <v>74866.905999999974</v>
      </c>
      <c r="AE12" s="154">
        <v>70242.043000000034</v>
      </c>
      <c r="AF12" s="119">
        <v>86251.383000000103</v>
      </c>
      <c r="AG12" s="52">
        <f t="shared" si="15"/>
        <v>0.22791677628169302</v>
      </c>
      <c r="AI12" s="125">
        <f t="shared" si="0"/>
        <v>2.1252476751168277</v>
      </c>
      <c r="AJ12" s="157">
        <f t="shared" si="1"/>
        <v>1.7129022487361378</v>
      </c>
      <c r="AK12" s="157">
        <f t="shared" si="2"/>
        <v>2.0922422702776888</v>
      </c>
      <c r="AL12" s="157">
        <f t="shared" si="3"/>
        <v>2.0813550369561726</v>
      </c>
      <c r="AM12" s="157">
        <f t="shared" si="4"/>
        <v>2.2743829617096525</v>
      </c>
      <c r="AN12" s="157">
        <f t="shared" si="5"/>
        <v>2.4641236916121563</v>
      </c>
      <c r="AO12" s="157">
        <f t="shared" si="6"/>
        <v>2.5007264402426213</v>
      </c>
      <c r="AP12" s="157">
        <f t="shared" si="7"/>
        <v>2.3116884391665402</v>
      </c>
      <c r="AQ12" s="157">
        <f t="shared" si="8"/>
        <v>2.469446771188716</v>
      </c>
      <c r="AR12" s="157">
        <f t="shared" si="9"/>
        <v>2.5871582389737058</v>
      </c>
      <c r="AS12" s="157">
        <f t="shared" si="10"/>
        <v>2.4550371392053902</v>
      </c>
      <c r="AT12" s="157">
        <f t="shared" si="11"/>
        <v>2.6719132835338306</v>
      </c>
      <c r="AU12" s="157">
        <f t="shared" si="12"/>
        <v>2.7583348749688739</v>
      </c>
      <c r="AV12" s="157">
        <f>(AF12/O12)*10</f>
        <v>2.8372039466272185</v>
      </c>
      <c r="AW12" s="52">
        <f>IF(AV12="","",(AV12-AU12)/AU12)</f>
        <v>2.8593000934752224E-2</v>
      </c>
      <c r="AZ12"/>
    </row>
    <row r="13" spans="1:52" ht="20.100000000000001" customHeight="1" x14ac:dyDescent="0.25">
      <c r="A13" s="121" t="s">
        <v>79</v>
      </c>
      <c r="B13" s="117">
        <v>248639.30000000008</v>
      </c>
      <c r="C13" s="154">
        <v>301296.24000000011</v>
      </c>
      <c r="D13" s="154">
        <v>302219.03000000003</v>
      </c>
      <c r="E13" s="154">
        <v>271364.13999999984</v>
      </c>
      <c r="F13" s="154">
        <v>280219.00999999989</v>
      </c>
      <c r="G13" s="154">
        <v>268822.42000000004</v>
      </c>
      <c r="H13" s="154">
        <v>250739.99</v>
      </c>
      <c r="I13" s="154">
        <v>253691.20000000013</v>
      </c>
      <c r="J13" s="154">
        <v>257419.71</v>
      </c>
      <c r="K13" s="154">
        <v>275641.55999999971</v>
      </c>
      <c r="L13" s="154">
        <v>333531.0900000002</v>
      </c>
      <c r="M13" s="154">
        <v>285935.8</v>
      </c>
      <c r="N13" s="154">
        <v>296026.53999999963</v>
      </c>
      <c r="O13" s="119">
        <v>294798.96000000002</v>
      </c>
      <c r="P13" s="52">
        <f t="shared" si="14"/>
        <v>-4.1468579134817116E-3</v>
      </c>
      <c r="R13" s="109" t="s">
        <v>79</v>
      </c>
      <c r="S13" s="117">
        <v>54364.509000000027</v>
      </c>
      <c r="T13" s="154">
        <v>59788.318999999996</v>
      </c>
      <c r="U13" s="154">
        <v>62714.63899999993</v>
      </c>
      <c r="V13" s="154">
        <v>65018.055000000037</v>
      </c>
      <c r="W13" s="154">
        <v>69122.01800000004</v>
      </c>
      <c r="X13" s="154">
        <v>69013.110000000117</v>
      </c>
      <c r="Y13" s="154">
        <v>62444.103999999985</v>
      </c>
      <c r="Z13" s="154">
        <v>64721.649999999972</v>
      </c>
      <c r="AA13" s="154">
        <v>68976.123999999996</v>
      </c>
      <c r="AB13" s="154">
        <v>78608.732000000018</v>
      </c>
      <c r="AC13" s="154">
        <v>87158.587</v>
      </c>
      <c r="AD13" s="154">
        <v>82708.234000000084</v>
      </c>
      <c r="AE13" s="154">
        <v>82133.286000000022</v>
      </c>
      <c r="AF13" s="119">
        <v>86421.68700000002</v>
      </c>
      <c r="AG13" s="52">
        <f t="shared" si="15"/>
        <v>5.2212704603100832E-2</v>
      </c>
      <c r="AI13" s="125">
        <f t="shared" si="0"/>
        <v>2.1864809384518056</v>
      </c>
      <c r="AJ13" s="157">
        <f t="shared" si="1"/>
        <v>1.9843699011975713</v>
      </c>
      <c r="AK13" s="157">
        <f t="shared" si="2"/>
        <v>2.0751386502696381</v>
      </c>
      <c r="AL13" s="157">
        <f t="shared" si="3"/>
        <v>2.3959707793373171</v>
      </c>
      <c r="AM13" s="157">
        <f t="shared" si="4"/>
        <v>2.4667140890976693</v>
      </c>
      <c r="AN13" s="157">
        <f t="shared" si="5"/>
        <v>2.5672378814237335</v>
      </c>
      <c r="AO13" s="157">
        <f t="shared" si="6"/>
        <v>2.490392697231901</v>
      </c>
      <c r="AP13" s="157">
        <f t="shared" si="7"/>
        <v>2.5511980707253517</v>
      </c>
      <c r="AQ13" s="157">
        <f t="shared" si="8"/>
        <v>2.6795199171034727</v>
      </c>
      <c r="AR13" s="157">
        <f t="shared" si="9"/>
        <v>2.8518461439559442</v>
      </c>
      <c r="AS13" s="157">
        <f t="shared" si="10"/>
        <v>2.6132072725214295</v>
      </c>
      <c r="AT13" s="157">
        <f t="shared" si="11"/>
        <v>2.892545599396791</v>
      </c>
      <c r="AU13" s="157">
        <f t="shared" si="12"/>
        <v>2.7745244058184824</v>
      </c>
      <c r="AV13" s="157">
        <f>(AF13/O13)*10</f>
        <v>2.9315465359850661</v>
      </c>
      <c r="AW13" s="52">
        <f>IF(AV13="","",(AV13-AU13)/AU13)</f>
        <v>5.6594250833509011E-2</v>
      </c>
      <c r="AZ13"/>
    </row>
    <row r="14" spans="1:52" ht="20.100000000000001" customHeight="1" x14ac:dyDescent="0.25">
      <c r="A14" s="121" t="s">
        <v>80</v>
      </c>
      <c r="B14" s="117">
        <v>188089.6999999999</v>
      </c>
      <c r="C14" s="154">
        <v>220263.89</v>
      </c>
      <c r="D14" s="154">
        <v>238438.41000000006</v>
      </c>
      <c r="E14" s="154">
        <v>192903.74999999985</v>
      </c>
      <c r="F14" s="154">
        <v>168311.4199999999</v>
      </c>
      <c r="G14" s="154">
        <v>186814.79000000024</v>
      </c>
      <c r="H14" s="154">
        <v>210170.4499999999</v>
      </c>
      <c r="I14" s="154">
        <v>215685.8899999999</v>
      </c>
      <c r="J14" s="154">
        <v>216097.52</v>
      </c>
      <c r="K14" s="154">
        <v>196206.75000000006</v>
      </c>
      <c r="L14" s="154">
        <v>214684.44000000015</v>
      </c>
      <c r="M14" s="154">
        <v>233437.76999999996</v>
      </c>
      <c r="N14" s="154">
        <v>250505.70999999996</v>
      </c>
      <c r="O14" s="119">
        <v>261431.80999999979</v>
      </c>
      <c r="P14" s="52">
        <f t="shared" si="14"/>
        <v>4.3616171463715665E-2</v>
      </c>
      <c r="R14" s="109" t="s">
        <v>80</v>
      </c>
      <c r="S14" s="117">
        <v>39184.329000000012</v>
      </c>
      <c r="T14" s="154">
        <v>43186.20999999997</v>
      </c>
      <c r="U14" s="154">
        <v>48896.256000000016</v>
      </c>
      <c r="V14" s="154">
        <v>49231.409</v>
      </c>
      <c r="W14" s="154">
        <v>41790.908999999992</v>
      </c>
      <c r="X14" s="154">
        <v>45062.92500000001</v>
      </c>
      <c r="Y14" s="154">
        <v>49976.91399999999</v>
      </c>
      <c r="Z14" s="154">
        <v>51045.44799999996</v>
      </c>
      <c r="AA14" s="154">
        <v>55934.430999999997</v>
      </c>
      <c r="AB14" s="154">
        <v>52837.047999999988</v>
      </c>
      <c r="AC14" s="154">
        <v>57801.853999999985</v>
      </c>
      <c r="AD14" s="154">
        <v>60956.922999999952</v>
      </c>
      <c r="AE14" s="154">
        <v>70221.736000000092</v>
      </c>
      <c r="AF14" s="119">
        <v>67285.726000000082</v>
      </c>
      <c r="AG14" s="52">
        <f t="shared" si="15"/>
        <v>-4.1810558485765793E-2</v>
      </c>
      <c r="AI14" s="125">
        <f t="shared" si="0"/>
        <v>2.0832788291969222</v>
      </c>
      <c r="AJ14" s="157">
        <f t="shared" si="1"/>
        <v>1.9606577364996127</v>
      </c>
      <c r="AK14" s="157">
        <f t="shared" si="2"/>
        <v>2.0506870516373601</v>
      </c>
      <c r="AL14" s="157">
        <f t="shared" si="3"/>
        <v>2.5521229628765663</v>
      </c>
      <c r="AM14" s="157">
        <f t="shared" si="4"/>
        <v>2.4829514836248197</v>
      </c>
      <c r="AN14" s="157">
        <f t="shared" si="5"/>
        <v>2.412171166961671</v>
      </c>
      <c r="AO14" s="157">
        <f t="shared" si="6"/>
        <v>2.3779229668109867</v>
      </c>
      <c r="AP14" s="157">
        <f t="shared" si="7"/>
        <v>2.3666568081945454</v>
      </c>
      <c r="AQ14" s="157">
        <f t="shared" si="8"/>
        <v>2.5883883813196928</v>
      </c>
      <c r="AR14" s="157">
        <f t="shared" si="9"/>
        <v>2.692927129163496</v>
      </c>
      <c r="AS14" s="157">
        <f t="shared" si="10"/>
        <v>2.6924100321383304</v>
      </c>
      <c r="AT14" s="157">
        <f t="shared" si="11"/>
        <v>2.6112707896412806</v>
      </c>
      <c r="AU14" s="157">
        <f t="shared" si="12"/>
        <v>2.8031990169006566</v>
      </c>
      <c r="AV14" s="157">
        <f>(AF14/O14)*10</f>
        <v>2.5737390564675406</v>
      </c>
      <c r="AW14" s="52">
        <f>IF(AV14="","",(AV14-AU14)/AU14)</f>
        <v>-8.1856464364352302E-2</v>
      </c>
      <c r="AZ14"/>
    </row>
    <row r="15" spans="1:52" ht="20.100000000000001" customHeight="1" x14ac:dyDescent="0.25">
      <c r="A15" s="121" t="s">
        <v>81</v>
      </c>
      <c r="B15" s="117">
        <v>276286.43999999977</v>
      </c>
      <c r="C15" s="154">
        <v>291231.52999999991</v>
      </c>
      <c r="D15" s="154">
        <v>295760.24000000017</v>
      </c>
      <c r="E15" s="154">
        <v>290599.48999999982</v>
      </c>
      <c r="F15" s="154">
        <v>290227.67999999964</v>
      </c>
      <c r="G15" s="154">
        <v>248925.34999999977</v>
      </c>
      <c r="H15" s="154">
        <v>261926.87000000026</v>
      </c>
      <c r="I15" s="154">
        <v>267823.90999999992</v>
      </c>
      <c r="J15" s="154">
        <v>219687.75</v>
      </c>
      <c r="K15" s="154">
        <v>266084.85000000027</v>
      </c>
      <c r="L15" s="154">
        <v>301265.00000000035</v>
      </c>
      <c r="M15" s="154">
        <v>280354.0799999999</v>
      </c>
      <c r="N15" s="154">
        <v>303137.79000000039</v>
      </c>
      <c r="O15" s="119">
        <v>264828.11000000016</v>
      </c>
      <c r="P15" s="52">
        <f t="shared" si="14"/>
        <v>-0.12637711715190697</v>
      </c>
      <c r="R15" s="109" t="s">
        <v>81</v>
      </c>
      <c r="S15" s="117">
        <v>64657.764999999978</v>
      </c>
      <c r="T15" s="154">
        <v>67014.460999999996</v>
      </c>
      <c r="U15" s="154">
        <v>62417.526999999995</v>
      </c>
      <c r="V15" s="154">
        <v>71596.117000000057</v>
      </c>
      <c r="W15" s="154">
        <v>76295.819000000003</v>
      </c>
      <c r="X15" s="154">
        <v>70793.574000000022</v>
      </c>
      <c r="Y15" s="154">
        <v>69809.002000000037</v>
      </c>
      <c r="Z15" s="154">
        <v>71866.597999999954</v>
      </c>
      <c r="AA15" s="154">
        <v>67502.441000000006</v>
      </c>
      <c r="AB15" s="154">
        <v>79059.753999999943</v>
      </c>
      <c r="AC15" s="154">
        <v>84581.715000000026</v>
      </c>
      <c r="AD15" s="154">
        <v>88913.320999999953</v>
      </c>
      <c r="AE15" s="154">
        <v>91382.117999999813</v>
      </c>
      <c r="AF15" s="119">
        <v>79056.94200000001</v>
      </c>
      <c r="AG15" s="52">
        <f t="shared" si="15"/>
        <v>-0.13487514045143742</v>
      </c>
      <c r="AI15" s="125">
        <f t="shared" si="0"/>
        <v>2.3402438787802988</v>
      </c>
      <c r="AJ15" s="157">
        <f t="shared" si="1"/>
        <v>2.3010716250400503</v>
      </c>
      <c r="AK15" s="157">
        <f t="shared" si="2"/>
        <v>2.1104096683178226</v>
      </c>
      <c r="AL15" s="157">
        <f t="shared" si="3"/>
        <v>2.4637385633402213</v>
      </c>
      <c r="AM15" s="157">
        <f t="shared" si="4"/>
        <v>2.6288264096656837</v>
      </c>
      <c r="AN15" s="157">
        <f t="shared" si="5"/>
        <v>2.843968041021137</v>
      </c>
      <c r="AO15" s="157">
        <f t="shared" si="6"/>
        <v>2.6652096442033595</v>
      </c>
      <c r="AP15" s="157">
        <f t="shared" si="7"/>
        <v>2.6833525804324183</v>
      </c>
      <c r="AQ15" s="157">
        <f t="shared" si="8"/>
        <v>3.0726538461976149</v>
      </c>
      <c r="AR15" s="157">
        <f t="shared" si="9"/>
        <v>2.9712234274142202</v>
      </c>
      <c r="AS15" s="157">
        <f t="shared" si="10"/>
        <v>2.8075519891125729</v>
      </c>
      <c r="AT15" s="157">
        <f t="shared" si="11"/>
        <v>3.1714652057141453</v>
      </c>
      <c r="AU15" s="157">
        <f t="shared" si="12"/>
        <v>3.0145406153419438</v>
      </c>
      <c r="AV15" s="157">
        <f t="shared" ref="AV15:AV16" si="19">(AF15/O15)*10</f>
        <v>2.9852171659571924</v>
      </c>
      <c r="AW15" s="52">
        <f t="shared" ref="AW15:AW16" si="20">IF(AV15="","",(AV15-AU15)/AU15)</f>
        <v>-9.727335977997827E-3</v>
      </c>
      <c r="AZ15"/>
    </row>
    <row r="16" spans="1:52" ht="20.100000000000001" customHeight="1" x14ac:dyDescent="0.25">
      <c r="A16" s="121" t="s">
        <v>82</v>
      </c>
      <c r="B16" s="117">
        <v>218413.52999999985</v>
      </c>
      <c r="C16" s="154">
        <v>269385.36999999994</v>
      </c>
      <c r="D16" s="154">
        <v>357795.17000000092</v>
      </c>
      <c r="E16" s="154">
        <v>308575.81999999948</v>
      </c>
      <c r="F16" s="154">
        <v>305395.48999999964</v>
      </c>
      <c r="G16" s="154">
        <v>278553.34999999945</v>
      </c>
      <c r="H16" s="154">
        <v>249519.28000000003</v>
      </c>
      <c r="I16" s="154">
        <v>311771.15999999992</v>
      </c>
      <c r="J16" s="154">
        <v>292724.18</v>
      </c>
      <c r="K16" s="154">
        <v>321608.53999999992</v>
      </c>
      <c r="L16" s="154">
        <v>322467.64999999991</v>
      </c>
      <c r="M16" s="154">
        <v>294277.01000000024</v>
      </c>
      <c r="N16" s="154">
        <v>298545.54000000027</v>
      </c>
      <c r="O16" s="119">
        <v>285427.76999999955</v>
      </c>
      <c r="P16" s="52">
        <f t="shared" si="14"/>
        <v>-4.3938924694707233E-2</v>
      </c>
      <c r="R16" s="109" t="s">
        <v>82</v>
      </c>
      <c r="S16" s="117">
        <v>62505.198999999993</v>
      </c>
      <c r="T16" s="154">
        <v>72259.178000000014</v>
      </c>
      <c r="U16" s="154">
        <v>85069.483999999968</v>
      </c>
      <c r="V16" s="154">
        <v>87588.735000000001</v>
      </c>
      <c r="W16" s="154">
        <v>89099.010000000038</v>
      </c>
      <c r="X16" s="154">
        <v>82030.592000000048</v>
      </c>
      <c r="Y16" s="154">
        <v>76031.939000000013</v>
      </c>
      <c r="Z16" s="154">
        <v>87843.296000000017</v>
      </c>
      <c r="AA16" s="154">
        <v>92024.978000000003</v>
      </c>
      <c r="AB16" s="154">
        <v>97269.096999999994</v>
      </c>
      <c r="AC16" s="154">
        <v>96078.873000000051</v>
      </c>
      <c r="AD16" s="154">
        <v>90636.669000000067</v>
      </c>
      <c r="AE16" s="154">
        <v>94985.397999999841</v>
      </c>
      <c r="AF16" s="119">
        <v>88988.295999999988</v>
      </c>
      <c r="AG16" s="52">
        <f t="shared" si="15"/>
        <v>-6.3137093977327585E-2</v>
      </c>
      <c r="AI16" s="125">
        <f t="shared" si="0"/>
        <v>2.8617823721817981</v>
      </c>
      <c r="AJ16" s="157">
        <f t="shared" si="1"/>
        <v>2.6823720233953323</v>
      </c>
      <c r="AK16" s="157">
        <f t="shared" si="2"/>
        <v>2.3776029173339523</v>
      </c>
      <c r="AL16" s="157">
        <f t="shared" si="3"/>
        <v>2.8384834236201706</v>
      </c>
      <c r="AM16" s="157">
        <f t="shared" si="4"/>
        <v>2.9174959328967214</v>
      </c>
      <c r="AN16" s="157">
        <f t="shared" si="5"/>
        <v>2.9448790330469983</v>
      </c>
      <c r="AO16" s="157">
        <f t="shared" si="6"/>
        <v>3.0471368384839841</v>
      </c>
      <c r="AP16" s="157">
        <f t="shared" si="7"/>
        <v>2.81755682597454</v>
      </c>
      <c r="AQ16" s="157">
        <f t="shared" si="8"/>
        <v>3.1437436429064385</v>
      </c>
      <c r="AR16" s="157">
        <f t="shared" si="9"/>
        <v>3.0244562846496557</v>
      </c>
      <c r="AS16" s="157">
        <f t="shared" si="10"/>
        <v>2.9794887332109155</v>
      </c>
      <c r="AT16" s="157">
        <f t="shared" si="11"/>
        <v>3.0799779092495196</v>
      </c>
      <c r="AU16" s="157">
        <f t="shared" si="12"/>
        <v>3.1816049906489896</v>
      </c>
      <c r="AV16" s="157">
        <f t="shared" si="19"/>
        <v>3.1177168220177083</v>
      </c>
      <c r="AW16" s="52">
        <f t="shared" si="20"/>
        <v>-2.0080484164141727E-2</v>
      </c>
      <c r="AZ16"/>
    </row>
    <row r="17" spans="1:52" ht="20.100000000000001" customHeight="1" x14ac:dyDescent="0.25">
      <c r="A17" s="121" t="s">
        <v>83</v>
      </c>
      <c r="B17" s="117">
        <v>283992.13999999984</v>
      </c>
      <c r="C17" s="154">
        <v>340923.25</v>
      </c>
      <c r="D17" s="154">
        <v>307861.13000000047</v>
      </c>
      <c r="E17" s="154">
        <v>286413.15999999997</v>
      </c>
      <c r="F17" s="154">
        <v>274219.10999999993</v>
      </c>
      <c r="G17" s="154">
        <v>273526.25000000035</v>
      </c>
      <c r="H17" s="154">
        <v>315362.60000000033</v>
      </c>
      <c r="I17" s="154">
        <v>306231.50000000035</v>
      </c>
      <c r="J17" s="154">
        <v>274210.34999999998</v>
      </c>
      <c r="K17" s="154">
        <v>273617.80999999982</v>
      </c>
      <c r="L17" s="154">
        <v>319048.99000000063</v>
      </c>
      <c r="M17" s="154">
        <v>318333.36</v>
      </c>
      <c r="N17" s="154">
        <v>339529.76000000094</v>
      </c>
      <c r="O17" s="119"/>
      <c r="P17" s="52" t="str">
        <f t="shared" si="14"/>
        <v/>
      </c>
      <c r="R17" s="109" t="s">
        <v>83</v>
      </c>
      <c r="S17" s="117">
        <v>75798.92399999997</v>
      </c>
      <c r="T17" s="154">
        <v>78510.058999999979</v>
      </c>
      <c r="U17" s="154">
        <v>82860.765000000043</v>
      </c>
      <c r="V17" s="154">
        <v>82287.181999999913</v>
      </c>
      <c r="W17" s="154">
        <v>81224.970999999918</v>
      </c>
      <c r="X17" s="154">
        <v>82936.982000000047</v>
      </c>
      <c r="Y17" s="154">
        <v>94068.771999999837</v>
      </c>
      <c r="Z17" s="154">
        <v>90812.540999999997</v>
      </c>
      <c r="AA17" s="154">
        <v>85853.54</v>
      </c>
      <c r="AB17" s="154">
        <v>81718.175000000017</v>
      </c>
      <c r="AC17" s="154">
        <v>93299.05299999984</v>
      </c>
      <c r="AD17" s="154">
        <v>97861.878999999943</v>
      </c>
      <c r="AE17" s="154">
        <v>103988.54699999987</v>
      </c>
      <c r="AF17" s="119"/>
      <c r="AG17" s="52" t="str">
        <f t="shared" si="15"/>
        <v/>
      </c>
      <c r="AI17" s="125">
        <f t="shared" si="0"/>
        <v>2.669050065963094</v>
      </c>
      <c r="AJ17" s="157">
        <f t="shared" si="1"/>
        <v>2.3028660849619373</v>
      </c>
      <c r="AK17" s="157">
        <f t="shared" si="2"/>
        <v>2.6914981115024137</v>
      </c>
      <c r="AL17" s="157">
        <f t="shared" si="3"/>
        <v>2.8730237814491453</v>
      </c>
      <c r="AM17" s="157">
        <f t="shared" si="4"/>
        <v>2.9620463358662326</v>
      </c>
      <c r="AN17" s="157">
        <f t="shared" si="5"/>
        <v>3.0321397672069845</v>
      </c>
      <c r="AO17" s="157">
        <f t="shared" si="6"/>
        <v>2.9828765998250821</v>
      </c>
      <c r="AP17" s="157">
        <f t="shared" si="7"/>
        <v>2.9654866008232301</v>
      </c>
      <c r="AQ17" s="157">
        <f t="shared" si="8"/>
        <v>3.1309372530978496</v>
      </c>
      <c r="AR17" s="157">
        <f t="shared" si="9"/>
        <v>2.9865809904698848</v>
      </c>
      <c r="AS17" s="157">
        <f t="shared" si="10"/>
        <v>2.92428611041833</v>
      </c>
      <c r="AT17" s="157">
        <f t="shared" si="11"/>
        <v>3.0741948943082793</v>
      </c>
      <c r="AU17" s="157">
        <f t="shared" si="12"/>
        <v>3.0627226019892806</v>
      </c>
      <c r="AV17" s="157"/>
      <c r="AW17" s="52"/>
      <c r="AZ17"/>
    </row>
    <row r="18" spans="1:52" ht="20.100000000000001" customHeight="1" thickBot="1" x14ac:dyDescent="0.3">
      <c r="A18" s="121" t="s">
        <v>84</v>
      </c>
      <c r="B18" s="117">
        <v>226068.2300000001</v>
      </c>
      <c r="C18" s="154">
        <v>257835.04999999996</v>
      </c>
      <c r="D18" s="154">
        <v>297135.57000000012</v>
      </c>
      <c r="E18" s="154">
        <v>191538.02999999988</v>
      </c>
      <c r="F18" s="154">
        <v>207146.76999999993</v>
      </c>
      <c r="G18" s="154">
        <v>199318.66999999981</v>
      </c>
      <c r="H18" s="154">
        <v>191845.38999999996</v>
      </c>
      <c r="I18" s="154">
        <v>240526.04000000004</v>
      </c>
      <c r="J18" s="154">
        <v>195141.51</v>
      </c>
      <c r="K18" s="154">
        <v>213937.46999999983</v>
      </c>
      <c r="L18" s="154">
        <v>227207.97000000003</v>
      </c>
      <c r="M18" s="154">
        <v>239927.22000000009</v>
      </c>
      <c r="N18" s="154">
        <v>216943.64999999976</v>
      </c>
      <c r="O18" s="119"/>
      <c r="P18" s="52" t="str">
        <f t="shared" si="14"/>
        <v/>
      </c>
      <c r="R18" s="109" t="s">
        <v>84</v>
      </c>
      <c r="S18" s="117">
        <v>50975.751000000069</v>
      </c>
      <c r="T18" s="154">
        <v>55476.897000000012</v>
      </c>
      <c r="U18" s="154">
        <v>59634.482000000025</v>
      </c>
      <c r="V18" s="154">
        <v>54113.734999999979</v>
      </c>
      <c r="W18" s="154">
        <v>57504.426999999996</v>
      </c>
      <c r="X18" s="154">
        <v>58105.801000000007</v>
      </c>
      <c r="Y18" s="154">
        <v>58962.415000000001</v>
      </c>
      <c r="Z18" s="154">
        <v>64051.424999999981</v>
      </c>
      <c r="AA18" s="154">
        <v>62214.675000000003</v>
      </c>
      <c r="AB18" s="154">
        <v>64766.222999999991</v>
      </c>
      <c r="AC18" s="154">
        <v>67694.932000000001</v>
      </c>
      <c r="AD18" s="154">
        <v>68116.868000000133</v>
      </c>
      <c r="AE18" s="154">
        <v>65495.567999999992</v>
      </c>
      <c r="AF18" s="119"/>
      <c r="AG18" s="52" t="str">
        <f t="shared" si="15"/>
        <v/>
      </c>
      <c r="AI18" s="125">
        <f t="shared" si="0"/>
        <v>2.2548834482403852</v>
      </c>
      <c r="AJ18" s="157">
        <f t="shared" si="1"/>
        <v>2.1516429593261281</v>
      </c>
      <c r="AK18" s="157">
        <f t="shared" si="2"/>
        <v>2.0069789019200899</v>
      </c>
      <c r="AL18" s="157">
        <f t="shared" si="3"/>
        <v>2.825221445579241</v>
      </c>
      <c r="AM18" s="157">
        <f t="shared" si="4"/>
        <v>2.7760233480831014</v>
      </c>
      <c r="AN18" s="157">
        <f t="shared" si="5"/>
        <v>2.9152211882609924</v>
      </c>
      <c r="AO18" s="157">
        <f t="shared" si="6"/>
        <v>3.0734340293504063</v>
      </c>
      <c r="AP18" s="157">
        <f t="shared" si="7"/>
        <v>2.6629725829269866</v>
      </c>
      <c r="AQ18" s="157">
        <f t="shared" si="8"/>
        <v>3.1881825143199927</v>
      </c>
      <c r="AR18" s="157">
        <f t="shared" si="9"/>
        <v>3.0273435971735125</v>
      </c>
      <c r="AS18" s="157">
        <f t="shared" si="10"/>
        <v>2.9794259417924462</v>
      </c>
      <c r="AT18" s="157">
        <f t="shared" si="11"/>
        <v>2.8390637794244484</v>
      </c>
      <c r="AU18" s="157">
        <f t="shared" si="12"/>
        <v>3.0190129095735259</v>
      </c>
      <c r="AV18" s="157"/>
      <c r="AW18" s="52"/>
      <c r="AZ18" s="105"/>
    </row>
    <row r="19" spans="1:52" ht="20.100000000000001" customHeight="1" thickBot="1" x14ac:dyDescent="0.3">
      <c r="A19" s="201" t="s">
        <v>154</v>
      </c>
      <c r="B19" s="167">
        <f>SUM(B7:B16)</f>
        <v>2156393.5299999993</v>
      </c>
      <c r="C19" s="168">
        <f t="shared" ref="C19:O19" si="21">SUM(C7:C16)</f>
        <v>2479852.14</v>
      </c>
      <c r="D19" s="168">
        <f t="shared" si="21"/>
        <v>2757682.1800000006</v>
      </c>
      <c r="E19" s="168">
        <f t="shared" si="21"/>
        <v>2562663.9099999988</v>
      </c>
      <c r="F19" s="168">
        <f t="shared" si="21"/>
        <v>2354802.4499999993</v>
      </c>
      <c r="G19" s="168">
        <f t="shared" si="21"/>
        <v>2325343.7099999995</v>
      </c>
      <c r="H19" s="168">
        <f t="shared" si="21"/>
        <v>2272296.86</v>
      </c>
      <c r="I19" s="168">
        <f t="shared" si="21"/>
        <v>2434811.9300000006</v>
      </c>
      <c r="J19" s="168">
        <f t="shared" si="21"/>
        <v>2482621.4</v>
      </c>
      <c r="K19" s="168">
        <f t="shared" si="21"/>
        <v>2475654.5</v>
      </c>
      <c r="L19" s="168">
        <f t="shared" si="21"/>
        <v>2605127.0299999993</v>
      </c>
      <c r="M19" s="168">
        <f t="shared" si="21"/>
        <v>2729765.14</v>
      </c>
      <c r="N19" s="168">
        <f t="shared" si="21"/>
        <v>2697100.63</v>
      </c>
      <c r="O19" s="169">
        <f t="shared" si="21"/>
        <v>2693619.2599999993</v>
      </c>
      <c r="P19" s="61">
        <f t="shared" si="14"/>
        <v>-1.2907823910154133E-3</v>
      </c>
      <c r="Q19" s="171"/>
      <c r="R19" s="170"/>
      <c r="S19" s="167">
        <f>SUM(S7:S16)</f>
        <v>487605.53</v>
      </c>
      <c r="T19" s="168">
        <f t="shared" ref="T19:AF19" si="22">SUM(T7:T16)</f>
        <v>522931.30399999995</v>
      </c>
      <c r="U19" s="168">
        <f t="shared" si="22"/>
        <v>561009.58799999987</v>
      </c>
      <c r="V19" s="168">
        <f t="shared" si="22"/>
        <v>584392.64500000025</v>
      </c>
      <c r="W19" s="168">
        <f t="shared" si="22"/>
        <v>587555.40499999991</v>
      </c>
      <c r="X19" s="168">
        <f t="shared" si="22"/>
        <v>594491.12200000009</v>
      </c>
      <c r="Y19" s="168">
        <f t="shared" si="22"/>
        <v>570942.43800000008</v>
      </c>
      <c r="Z19" s="168">
        <f t="shared" si="22"/>
        <v>623177.03399999987</v>
      </c>
      <c r="AA19" s="168">
        <f t="shared" si="22"/>
        <v>652273.32200000004</v>
      </c>
      <c r="AB19" s="168">
        <f t="shared" si="22"/>
        <v>672917.93999999983</v>
      </c>
      <c r="AC19" s="168">
        <f t="shared" si="22"/>
        <v>695195.69099999976</v>
      </c>
      <c r="AD19" s="168">
        <f t="shared" si="22"/>
        <v>761458.40400000021</v>
      </c>
      <c r="AE19" s="168">
        <f t="shared" si="22"/>
        <v>769479.17299999972</v>
      </c>
      <c r="AF19" s="169">
        <f t="shared" si="22"/>
        <v>769620.97800000024</v>
      </c>
      <c r="AG19" s="61">
        <f t="shared" si="15"/>
        <v>1.8428698914313166E-4</v>
      </c>
      <c r="AI19" s="172">
        <f t="shared" si="0"/>
        <v>2.2612084631880722</v>
      </c>
      <c r="AJ19" s="173">
        <f t="shared" si="1"/>
        <v>2.1087196916506477</v>
      </c>
      <c r="AK19" s="173">
        <f t="shared" si="2"/>
        <v>2.0343518628386676</v>
      </c>
      <c r="AL19" s="173">
        <f t="shared" si="3"/>
        <v>2.2804107972160912</v>
      </c>
      <c r="AM19" s="173">
        <f t="shared" si="4"/>
        <v>2.4951367151839006</v>
      </c>
      <c r="AN19" s="173">
        <f t="shared" si="5"/>
        <v>2.5565731183885938</v>
      </c>
      <c r="AO19" s="173">
        <f t="shared" si="6"/>
        <v>2.5126225716828223</v>
      </c>
      <c r="AP19" s="173">
        <f t="shared" si="7"/>
        <v>2.5594462813396834</v>
      </c>
      <c r="AQ19" s="173">
        <f t="shared" si="8"/>
        <v>2.6273572039619091</v>
      </c>
      <c r="AR19" s="173">
        <f t="shared" si="9"/>
        <v>2.7181415661999679</v>
      </c>
      <c r="AS19" s="173">
        <f t="shared" si="10"/>
        <v>2.668567340457098</v>
      </c>
      <c r="AT19" s="173">
        <f t="shared" si="11"/>
        <v>2.789464898800782</v>
      </c>
      <c r="AU19" s="173">
        <f t="shared" si="12"/>
        <v>2.8529865161167525</v>
      </c>
      <c r="AV19" s="173">
        <f>(AF19/O19)*10</f>
        <v>2.8572003082573754</v>
      </c>
      <c r="AW19" s="57">
        <f t="shared" ref="AW19:AW23" si="23">IF(AV19="","",(AV19-AU19)/AU19)</f>
        <v>1.4769758345575216E-3</v>
      </c>
      <c r="AZ19" s="105"/>
    </row>
    <row r="20" spans="1:52" ht="20.100000000000001" customHeight="1" x14ac:dyDescent="0.25">
      <c r="A20" s="121" t="s">
        <v>85</v>
      </c>
      <c r="B20" s="117">
        <f>SUM(B7:B9)</f>
        <v>571934.28999999992</v>
      </c>
      <c r="C20" s="154">
        <f>SUM(C7:C9)</f>
        <v>600923.96</v>
      </c>
      <c r="D20" s="154">
        <f>SUM(D7:D9)</f>
        <v>775955.95</v>
      </c>
      <c r="E20" s="154">
        <f t="shared" ref="E20:N20" si="24">SUM(E7:E9)</f>
        <v>705578.6</v>
      </c>
      <c r="F20" s="154">
        <f t="shared" si="24"/>
        <v>632916.85000000009</v>
      </c>
      <c r="G20" s="154">
        <f t="shared" si="24"/>
        <v>633325.84999999986</v>
      </c>
      <c r="H20" s="154">
        <f t="shared" si="24"/>
        <v>600973.71999999986</v>
      </c>
      <c r="I20" s="154">
        <f t="shared" si="24"/>
        <v>621189.68999999983</v>
      </c>
      <c r="J20" s="154">
        <f t="shared" si="24"/>
        <v>700212.19</v>
      </c>
      <c r="K20" s="154">
        <f t="shared" si="24"/>
        <v>677164.05</v>
      </c>
      <c r="L20" s="154">
        <f t="shared" si="24"/>
        <v>711594.16999999958</v>
      </c>
      <c r="M20" s="154">
        <f t="shared" ref="M20" si="25">SUM(M7:M9)</f>
        <v>777932.75999999954</v>
      </c>
      <c r="N20" s="154">
        <f t="shared" si="24"/>
        <v>755568.75999999954</v>
      </c>
      <c r="O20" s="119">
        <f>IF(O9="","",SUM(O7:O9))</f>
        <v>758918.2100000002</v>
      </c>
      <c r="P20" s="61">
        <f t="shared" si="14"/>
        <v>4.4330181147254604E-3</v>
      </c>
      <c r="R20" s="109" t="s">
        <v>85</v>
      </c>
      <c r="S20" s="117">
        <f t="shared" ref="S20:AE20" si="26">SUM(S7:S9)</f>
        <v>127825.96000000005</v>
      </c>
      <c r="T20" s="154">
        <f t="shared" si="26"/>
        <v>131829.77699999997</v>
      </c>
      <c r="U20" s="154">
        <f t="shared" si="26"/>
        <v>147637.00799999994</v>
      </c>
      <c r="V20" s="154">
        <f t="shared" si="26"/>
        <v>147798.02600000007</v>
      </c>
      <c r="W20" s="154">
        <f t="shared" si="26"/>
        <v>150261.35799999989</v>
      </c>
      <c r="X20" s="154">
        <f t="shared" si="26"/>
        <v>154060.902</v>
      </c>
      <c r="Y20" s="154">
        <f t="shared" si="26"/>
        <v>149616.23400000005</v>
      </c>
      <c r="Z20" s="154">
        <f t="shared" si="26"/>
        <v>163461.9059999999</v>
      </c>
      <c r="AA20" s="154">
        <f t="shared" si="26"/>
        <v>175986.76699999999</v>
      </c>
      <c r="AB20" s="154">
        <f t="shared" si="26"/>
        <v>179661.59399999992</v>
      </c>
      <c r="AC20" s="154">
        <f t="shared" si="26"/>
        <v>185422.15799999988</v>
      </c>
      <c r="AD20" s="154">
        <f t="shared" ref="AD20" si="27">SUM(AD7:AD9)</f>
        <v>208515.4380000002</v>
      </c>
      <c r="AE20" s="154">
        <f t="shared" si="26"/>
        <v>211263.07400000002</v>
      </c>
      <c r="AF20" s="119">
        <f>IF(AF9="","",SUM(AF7:AF9))</f>
        <v>211955.04799999984</v>
      </c>
      <c r="AG20" s="61">
        <f t="shared" si="15"/>
        <v>3.2754138567528974E-3</v>
      </c>
      <c r="AI20" s="124">
        <f t="shared" si="0"/>
        <v>2.2349763291863489</v>
      </c>
      <c r="AJ20" s="156">
        <f t="shared" si="1"/>
        <v>2.1937846678638007</v>
      </c>
      <c r="AK20" s="156">
        <f t="shared" si="2"/>
        <v>1.9026467675130263</v>
      </c>
      <c r="AL20" s="156">
        <f t="shared" si="3"/>
        <v>2.094706755562032</v>
      </c>
      <c r="AM20" s="156">
        <f t="shared" si="4"/>
        <v>2.3741089844582248</v>
      </c>
      <c r="AN20" s="156">
        <f t="shared" si="5"/>
        <v>2.4325693006214739</v>
      </c>
      <c r="AO20" s="156">
        <f t="shared" si="6"/>
        <v>2.4895636701052433</v>
      </c>
      <c r="AP20" s="156">
        <f t="shared" si="7"/>
        <v>2.6314330168615636</v>
      </c>
      <c r="AQ20" s="156">
        <f t="shared" si="8"/>
        <v>2.5133348078387496</v>
      </c>
      <c r="AR20" s="156">
        <f t="shared" si="9"/>
        <v>2.6531472543470063</v>
      </c>
      <c r="AS20" s="156">
        <f t="shared" si="10"/>
        <v>2.6057290210795294</v>
      </c>
      <c r="AT20" s="156">
        <f t="shared" si="10"/>
        <v>2.6803786743728382</v>
      </c>
      <c r="AU20" s="156">
        <f t="shared" si="12"/>
        <v>2.7960800549773941</v>
      </c>
      <c r="AV20" s="156">
        <f>IF(AV9="","",(AF20/O20)*10)</f>
        <v>2.792857586063191</v>
      </c>
      <c r="AW20" s="61">
        <f t="shared" si="23"/>
        <v>-1.1524952257595978E-3</v>
      </c>
      <c r="AZ20" s="105"/>
    </row>
    <row r="21" spans="1:52" ht="20.100000000000001" customHeight="1" x14ac:dyDescent="0.25">
      <c r="A21" s="121" t="s">
        <v>86</v>
      </c>
      <c r="B21" s="117">
        <f>SUM(B10:B12)</f>
        <v>653030.27</v>
      </c>
      <c r="C21" s="154">
        <f>SUM(C10:C12)</f>
        <v>796751.14999999991</v>
      </c>
      <c r="D21" s="154">
        <f>SUM(D10:D12)</f>
        <v>787513.37999999966</v>
      </c>
      <c r="E21" s="154">
        <f t="shared" ref="E21:N21" si="28">SUM(E10:E12)</f>
        <v>793642.10999999975</v>
      </c>
      <c r="F21" s="154">
        <f t="shared" si="28"/>
        <v>677732</v>
      </c>
      <c r="G21" s="154">
        <f t="shared" si="28"/>
        <v>708901.94999999972</v>
      </c>
      <c r="H21" s="154">
        <f t="shared" si="28"/>
        <v>698966.54999999958</v>
      </c>
      <c r="I21" s="154">
        <f t="shared" si="28"/>
        <v>764650.08000000054</v>
      </c>
      <c r="J21" s="154">
        <f t="shared" si="28"/>
        <v>796480.04999999993</v>
      </c>
      <c r="K21" s="154">
        <f t="shared" si="28"/>
        <v>738948.75000000023</v>
      </c>
      <c r="L21" s="154">
        <f t="shared" si="28"/>
        <v>721584.67999999924</v>
      </c>
      <c r="M21" s="154">
        <f t="shared" ref="M21" si="29">SUM(M10:M12)</f>
        <v>857827.72000000044</v>
      </c>
      <c r="N21" s="154">
        <f t="shared" si="28"/>
        <v>793316.29000000039</v>
      </c>
      <c r="O21" s="119">
        <f>IF(O12="","",SUM(O10:O12))</f>
        <v>828214.39999999967</v>
      </c>
      <c r="P21" s="52">
        <f t="shared" si="14"/>
        <v>4.3990159334808654E-2</v>
      </c>
      <c r="R21" s="109" t="s">
        <v>86</v>
      </c>
      <c r="S21" s="117">
        <f t="shared" ref="S21:AE21" si="30">SUM(S10:S12)</f>
        <v>139067.76800000004</v>
      </c>
      <c r="T21" s="154">
        <f t="shared" si="30"/>
        <v>148853.359</v>
      </c>
      <c r="U21" s="154">
        <f t="shared" si="30"/>
        <v>154274.67400000006</v>
      </c>
      <c r="V21" s="154">
        <f t="shared" si="30"/>
        <v>163160.30300000007</v>
      </c>
      <c r="W21" s="154">
        <f t="shared" si="30"/>
        <v>160986.291</v>
      </c>
      <c r="X21" s="154">
        <f t="shared" si="30"/>
        <v>173530.01899999991</v>
      </c>
      <c r="Y21" s="154">
        <f t="shared" si="30"/>
        <v>163064.24500000002</v>
      </c>
      <c r="Z21" s="154">
        <f t="shared" si="30"/>
        <v>184238.13600000006</v>
      </c>
      <c r="AA21" s="154">
        <f t="shared" si="30"/>
        <v>191848.58100000001</v>
      </c>
      <c r="AB21" s="154">
        <f t="shared" si="30"/>
        <v>185481.71500000003</v>
      </c>
      <c r="AC21" s="154">
        <f t="shared" si="30"/>
        <v>184152.50399999987</v>
      </c>
      <c r="AD21" s="154">
        <f t="shared" ref="AD21" si="31">SUM(AD10:AD12)</f>
        <v>229727.8189999999</v>
      </c>
      <c r="AE21" s="154">
        <f t="shared" si="30"/>
        <v>219493.56100000002</v>
      </c>
      <c r="AF21" s="119">
        <f>IF(AF12="","",SUM(AF10:AF12))</f>
        <v>235913.27900000033</v>
      </c>
      <c r="AG21" s="52">
        <f t="shared" si="15"/>
        <v>7.4807287854791849E-2</v>
      </c>
      <c r="AI21" s="125">
        <f t="shared" si="0"/>
        <v>2.1295761374124362</v>
      </c>
      <c r="AJ21" s="157">
        <f t="shared" si="1"/>
        <v>1.8682540841014164</v>
      </c>
      <c r="AK21" s="157">
        <f t="shared" si="2"/>
        <v>1.9590101948490086</v>
      </c>
      <c r="AL21" s="157">
        <f t="shared" si="3"/>
        <v>2.0558423115930697</v>
      </c>
      <c r="AM21" s="157">
        <f t="shared" si="4"/>
        <v>2.3753680068227561</v>
      </c>
      <c r="AN21" s="157">
        <f t="shared" si="5"/>
        <v>2.4478705270877024</v>
      </c>
      <c r="AO21" s="157">
        <f t="shared" si="6"/>
        <v>2.3329334572591511</v>
      </c>
      <c r="AP21" s="157">
        <f t="shared" si="7"/>
        <v>2.4094437549787471</v>
      </c>
      <c r="AQ21" s="157">
        <f t="shared" si="8"/>
        <v>2.4087054157853673</v>
      </c>
      <c r="AR21" s="157">
        <f t="shared" si="9"/>
        <v>2.5100754957634068</v>
      </c>
      <c r="AS21" s="157">
        <f t="shared" si="10"/>
        <v>2.5520567315813865</v>
      </c>
      <c r="AT21" s="157">
        <f t="shared" si="10"/>
        <v>2.6780181339908178</v>
      </c>
      <c r="AU21" s="157">
        <f t="shared" si="12"/>
        <v>2.7667849982004009</v>
      </c>
      <c r="AV21" s="157">
        <f>IF(AV10="","",(AF21/O21)*10)</f>
        <v>2.8484566194454048</v>
      </c>
      <c r="AW21" s="52">
        <f t="shared" ref="AW21" si="32">IF(AV21="","",(AV21-AU21)/AU21)</f>
        <v>2.9518600577249615E-2</v>
      </c>
      <c r="AZ21" s="105"/>
    </row>
    <row r="22" spans="1:52" ht="20.100000000000001" customHeight="1" x14ac:dyDescent="0.25">
      <c r="A22" s="121" t="s">
        <v>87</v>
      </c>
      <c r="B22" s="117">
        <f>SUM(B13:B15)</f>
        <v>713015.43999999971</v>
      </c>
      <c r="C22" s="154">
        <f>SUM(C13:C15)</f>
        <v>812791.66</v>
      </c>
      <c r="D22" s="154">
        <f>SUM(D13:D15)</f>
        <v>836417.68000000017</v>
      </c>
      <c r="E22" s="154">
        <f t="shared" ref="E22:N22" si="33">SUM(E13:E15)</f>
        <v>754867.37999999942</v>
      </c>
      <c r="F22" s="154">
        <f t="shared" si="33"/>
        <v>738758.1099999994</v>
      </c>
      <c r="G22" s="154">
        <f t="shared" si="33"/>
        <v>704562.56</v>
      </c>
      <c r="H22" s="154">
        <f t="shared" si="33"/>
        <v>722837.31000000017</v>
      </c>
      <c r="I22" s="154">
        <f t="shared" si="33"/>
        <v>737201</v>
      </c>
      <c r="J22" s="154">
        <f t="shared" si="33"/>
        <v>693204.98</v>
      </c>
      <c r="K22" s="154">
        <f t="shared" si="33"/>
        <v>737933.16</v>
      </c>
      <c r="L22" s="154">
        <f t="shared" si="33"/>
        <v>849480.53000000073</v>
      </c>
      <c r="M22" s="154">
        <f t="shared" ref="M22" si="34">SUM(M13:M15)</f>
        <v>799727.64999999991</v>
      </c>
      <c r="N22" s="154">
        <f t="shared" si="33"/>
        <v>849670.03999999992</v>
      </c>
      <c r="O22" s="119">
        <f>IF(O15="","",SUM(O13:O15))</f>
        <v>821058.87999999989</v>
      </c>
      <c r="P22" s="52">
        <f t="shared" si="14"/>
        <v>-3.3673259798591974E-2</v>
      </c>
      <c r="R22" s="109" t="s">
        <v>87</v>
      </c>
      <c r="S22" s="117">
        <f t="shared" ref="S22:AE22" si="35">SUM(S13:S15)</f>
        <v>158206.60300000003</v>
      </c>
      <c r="T22" s="154">
        <f t="shared" si="35"/>
        <v>169988.98999999996</v>
      </c>
      <c r="U22" s="154">
        <f t="shared" si="35"/>
        <v>174028.42199999993</v>
      </c>
      <c r="V22" s="154">
        <f t="shared" si="35"/>
        <v>185845.58100000009</v>
      </c>
      <c r="W22" s="154">
        <f t="shared" si="35"/>
        <v>187208.74600000004</v>
      </c>
      <c r="X22" s="154">
        <f t="shared" si="35"/>
        <v>184869.60900000014</v>
      </c>
      <c r="Y22" s="154">
        <f t="shared" si="35"/>
        <v>182230.02000000002</v>
      </c>
      <c r="Z22" s="154">
        <f t="shared" si="35"/>
        <v>187633.69599999988</v>
      </c>
      <c r="AA22" s="154">
        <f t="shared" si="35"/>
        <v>192412.99599999998</v>
      </c>
      <c r="AB22" s="154">
        <f t="shared" si="35"/>
        <v>210505.53399999993</v>
      </c>
      <c r="AC22" s="154">
        <f t="shared" si="35"/>
        <v>229542.15600000002</v>
      </c>
      <c r="AD22" s="154">
        <f t="shared" ref="AD22" si="36">SUM(AD13:AD15)</f>
        <v>232578.478</v>
      </c>
      <c r="AE22" s="154">
        <f t="shared" si="35"/>
        <v>243737.13999999993</v>
      </c>
      <c r="AF22" s="119">
        <f>IF(AF15="","",SUM(AF13:AF15))</f>
        <v>232764.35500000013</v>
      </c>
      <c r="AG22" s="52">
        <f t="shared" si="15"/>
        <v>-4.5018928998673748E-2</v>
      </c>
      <c r="AI22" s="125">
        <f t="shared" si="0"/>
        <v>2.2188383886890319</v>
      </c>
      <c r="AJ22" s="157">
        <f t="shared" si="1"/>
        <v>2.0914214351067524</v>
      </c>
      <c r="AK22" s="157">
        <f t="shared" si="2"/>
        <v>2.0806401653298372</v>
      </c>
      <c r="AL22" s="157">
        <f t="shared" si="3"/>
        <v>2.461963331890169</v>
      </c>
      <c r="AM22" s="157">
        <f t="shared" si="4"/>
        <v>2.5341007220888607</v>
      </c>
      <c r="AN22" s="157">
        <f t="shared" si="5"/>
        <v>2.6238920359321978</v>
      </c>
      <c r="AO22" s="157">
        <f t="shared" si="6"/>
        <v>2.5210378252334538</v>
      </c>
      <c r="AP22" s="157">
        <f t="shared" si="7"/>
        <v>2.5452176000846425</v>
      </c>
      <c r="AQ22" s="157">
        <f t="shared" si="8"/>
        <v>2.7757012940097461</v>
      </c>
      <c r="AR22" s="157">
        <f t="shared" si="9"/>
        <v>2.852636870255294</v>
      </c>
      <c r="AS22" s="157">
        <f t="shared" si="10"/>
        <v>2.7021473464494807</v>
      </c>
      <c r="AT22" s="157">
        <f t="shared" si="10"/>
        <v>2.9082210425011565</v>
      </c>
      <c r="AU22" s="157">
        <f t="shared" si="12"/>
        <v>2.8686093250975397</v>
      </c>
      <c r="AV22" s="157">
        <f>IF(AV11="","",(AF22/O22)*10)</f>
        <v>2.8349289030282474</v>
      </c>
      <c r="AW22" s="52">
        <f t="shared" ref="AW22" si="37">IF(AV22="","",(AV22-AU22)/AU22)</f>
        <v>-1.1741027882263864E-2</v>
      </c>
      <c r="AZ22" s="105"/>
    </row>
    <row r="23" spans="1:52" ht="20.100000000000001" customHeight="1" thickBot="1" x14ac:dyDescent="0.3">
      <c r="A23" s="122" t="s">
        <v>88</v>
      </c>
      <c r="B23" s="196">
        <f>SUM(B16:B18)</f>
        <v>728473.89999999979</v>
      </c>
      <c r="C23" s="155">
        <f>SUM(C16:C18)</f>
        <v>868143.66999999981</v>
      </c>
      <c r="D23" s="155">
        <f>SUM(D16:D18)</f>
        <v>962791.87000000151</v>
      </c>
      <c r="E23" s="155">
        <f t="shared" ref="E23:N23" si="38">SUM(E16:E18)</f>
        <v>786527.00999999943</v>
      </c>
      <c r="F23" s="155">
        <f t="shared" si="38"/>
        <v>786761.36999999953</v>
      </c>
      <c r="G23" s="155">
        <f t="shared" si="38"/>
        <v>751398.26999999967</v>
      </c>
      <c r="H23" s="155">
        <f t="shared" si="38"/>
        <v>756727.27000000025</v>
      </c>
      <c r="I23" s="155">
        <f t="shared" si="38"/>
        <v>858528.7000000003</v>
      </c>
      <c r="J23" s="155">
        <f t="shared" si="38"/>
        <v>762076.04</v>
      </c>
      <c r="K23" s="155">
        <f t="shared" si="38"/>
        <v>809163.8199999996</v>
      </c>
      <c r="L23" s="155">
        <f t="shared" si="38"/>
        <v>868724.61000000057</v>
      </c>
      <c r="M23" s="155">
        <f t="shared" ref="M23" si="39">SUM(M16:M18)</f>
        <v>852537.59000000032</v>
      </c>
      <c r="N23" s="155">
        <f t="shared" si="38"/>
        <v>855018.950000001</v>
      </c>
      <c r="O23" s="123" t="str">
        <f>IF(O18="","",SUM(O16:O18))</f>
        <v/>
      </c>
      <c r="P23" s="55" t="str">
        <f t="shared" si="14"/>
        <v/>
      </c>
      <c r="R23" s="110" t="s">
        <v>88</v>
      </c>
      <c r="S23" s="196">
        <f t="shared" ref="S23:AE23" si="40">SUM(S16:S18)</f>
        <v>189279.87400000004</v>
      </c>
      <c r="T23" s="155">
        <f t="shared" si="40"/>
        <v>206246.13400000002</v>
      </c>
      <c r="U23" s="155">
        <f t="shared" si="40"/>
        <v>227564.73100000003</v>
      </c>
      <c r="V23" s="155">
        <f t="shared" si="40"/>
        <v>223989.65199999989</v>
      </c>
      <c r="W23" s="155">
        <f t="shared" si="40"/>
        <v>227828.40799999997</v>
      </c>
      <c r="X23" s="155">
        <f t="shared" si="40"/>
        <v>223073.37500000009</v>
      </c>
      <c r="Y23" s="155">
        <f t="shared" si="40"/>
        <v>229063.12599999984</v>
      </c>
      <c r="Z23" s="155">
        <f t="shared" si="40"/>
        <v>242707.26199999999</v>
      </c>
      <c r="AA23" s="155">
        <f t="shared" si="40"/>
        <v>240093.19299999997</v>
      </c>
      <c r="AB23" s="155">
        <f t="shared" si="40"/>
        <v>243753.495</v>
      </c>
      <c r="AC23" s="155">
        <f t="shared" si="40"/>
        <v>257072.85799999989</v>
      </c>
      <c r="AD23" s="155">
        <f t="shared" ref="AD23" si="41">SUM(AD16:AD18)</f>
        <v>256615.41600000014</v>
      </c>
      <c r="AE23" s="155">
        <f t="shared" si="40"/>
        <v>264469.51299999969</v>
      </c>
      <c r="AF23" s="123" t="str">
        <f>IF(AF18="","",SUM(AF16:AF18))</f>
        <v/>
      </c>
      <c r="AG23" s="55" t="str">
        <f t="shared" si="15"/>
        <v/>
      </c>
      <c r="AI23" s="126">
        <f>(S23/B23)*10</f>
        <v>2.5983068713923734</v>
      </c>
      <c r="AJ23" s="158">
        <f>(T23/C23)*10</f>
        <v>2.3757143100519302</v>
      </c>
      <c r="AK23" s="158">
        <f t="shared" ref="AK23:AT23" si="42">IF(U18="","",(U23/D23)*10)</f>
        <v>2.363592154138149</v>
      </c>
      <c r="AL23" s="158">
        <f t="shared" si="42"/>
        <v>2.8478316593348785</v>
      </c>
      <c r="AM23" s="158">
        <f t="shared" si="42"/>
        <v>2.895775220890676</v>
      </c>
      <c r="AN23" s="158">
        <f t="shared" si="42"/>
        <v>2.9687767979556323</v>
      </c>
      <c r="AO23" s="158">
        <f t="shared" si="42"/>
        <v>3.0270235404625998</v>
      </c>
      <c r="AP23" s="158">
        <f t="shared" si="42"/>
        <v>2.8270139600458304</v>
      </c>
      <c r="AQ23" s="158">
        <f t="shared" si="42"/>
        <v>3.1505149144959335</v>
      </c>
      <c r="AR23" s="158">
        <f t="shared" si="42"/>
        <v>3.012412183728137</v>
      </c>
      <c r="AS23" s="158">
        <f t="shared" si="42"/>
        <v>2.9591985197702608</v>
      </c>
      <c r="AT23" s="158">
        <f t="shared" si="42"/>
        <v>3.010018784039775</v>
      </c>
      <c r="AU23" s="158">
        <f t="shared" ref="AU23" si="43">IF(AE18="","",(AE23/N23)*10)</f>
        <v>3.0931421227564533</v>
      </c>
      <c r="AV23" s="158" t="str">
        <f>IF(AF18="","",(AF23/O23)*10)</f>
        <v/>
      </c>
      <c r="AW23" s="55" t="str">
        <f t="shared" si="23"/>
        <v/>
      </c>
      <c r="AZ23" s="105"/>
    </row>
    <row r="24" spans="1:52" x14ac:dyDescent="0.25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AZ24" s="105"/>
    </row>
    <row r="25" spans="1:52" ht="15.75" thickBot="1" x14ac:dyDescent="0.3">
      <c r="P25" s="107" t="s">
        <v>1</v>
      </c>
      <c r="AG25" s="289">
        <v>1000</v>
      </c>
      <c r="AW25" s="289" t="s">
        <v>47</v>
      </c>
      <c r="AZ25" s="105"/>
    </row>
    <row r="26" spans="1:52" ht="20.100000000000001" customHeight="1" x14ac:dyDescent="0.25">
      <c r="A26" s="332" t="s">
        <v>2</v>
      </c>
      <c r="B26" s="334" t="s">
        <v>72</v>
      </c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9"/>
      <c r="P26" s="330" t="s">
        <v>148</v>
      </c>
      <c r="R26" s="335" t="s">
        <v>3</v>
      </c>
      <c r="S26" s="327" t="s">
        <v>72</v>
      </c>
      <c r="T26" s="328"/>
      <c r="U26" s="328"/>
      <c r="V26" s="328"/>
      <c r="W26" s="328"/>
      <c r="X26" s="328"/>
      <c r="Y26" s="328"/>
      <c r="Z26" s="328"/>
      <c r="AA26" s="328"/>
      <c r="AB26" s="328"/>
      <c r="AC26" s="328"/>
      <c r="AD26" s="328"/>
      <c r="AE26" s="328"/>
      <c r="AF26" s="329"/>
      <c r="AG26" s="330" t="s">
        <v>148</v>
      </c>
      <c r="AI26" s="327" t="s">
        <v>72</v>
      </c>
      <c r="AJ26" s="328"/>
      <c r="AK26" s="328"/>
      <c r="AL26" s="328"/>
      <c r="AM26" s="328"/>
      <c r="AN26" s="328"/>
      <c r="AO26" s="328"/>
      <c r="AP26" s="328"/>
      <c r="AQ26" s="328"/>
      <c r="AR26" s="328"/>
      <c r="AS26" s="328"/>
      <c r="AT26" s="328"/>
      <c r="AU26" s="328"/>
      <c r="AV26" s="329"/>
      <c r="AW26" s="330" t="str">
        <f>AG26</f>
        <v>D       2023/2022</v>
      </c>
      <c r="AZ26" s="105"/>
    </row>
    <row r="27" spans="1:52" ht="20.100000000000001" customHeight="1" thickBot="1" x14ac:dyDescent="0.3">
      <c r="A27" s="333"/>
      <c r="B27" s="99">
        <v>2010</v>
      </c>
      <c r="C27" s="135">
        <v>2011</v>
      </c>
      <c r="D27" s="135">
        <v>2012</v>
      </c>
      <c r="E27" s="135">
        <v>2013</v>
      </c>
      <c r="F27" s="135">
        <v>2014</v>
      </c>
      <c r="G27" s="135">
        <v>2015</v>
      </c>
      <c r="H27" s="135">
        <v>2016</v>
      </c>
      <c r="I27" s="133">
        <v>2017</v>
      </c>
      <c r="J27" s="176">
        <v>2018</v>
      </c>
      <c r="K27" s="135">
        <v>2019</v>
      </c>
      <c r="L27" s="265">
        <v>2020</v>
      </c>
      <c r="M27" s="265">
        <v>2021</v>
      </c>
      <c r="N27" s="265">
        <v>2022</v>
      </c>
      <c r="O27" s="133">
        <v>2023</v>
      </c>
      <c r="P27" s="331"/>
      <c r="R27" s="336"/>
      <c r="S27" s="25">
        <v>2010</v>
      </c>
      <c r="T27" s="135">
        <v>2011</v>
      </c>
      <c r="U27" s="135">
        <v>2012</v>
      </c>
      <c r="V27" s="135">
        <v>2013</v>
      </c>
      <c r="W27" s="135">
        <v>2014</v>
      </c>
      <c r="X27" s="135">
        <v>2015</v>
      </c>
      <c r="Y27" s="135">
        <v>2016</v>
      </c>
      <c r="Z27" s="135">
        <v>2017</v>
      </c>
      <c r="AA27" s="135">
        <v>2018</v>
      </c>
      <c r="AB27" s="135">
        <v>2019</v>
      </c>
      <c r="AC27" s="135">
        <v>2020</v>
      </c>
      <c r="AD27" s="135">
        <v>2021</v>
      </c>
      <c r="AE27" s="135">
        <v>2022</v>
      </c>
      <c r="AF27" s="133">
        <v>2023</v>
      </c>
      <c r="AG27" s="331"/>
      <c r="AI27" s="25">
        <v>2010</v>
      </c>
      <c r="AJ27" s="135">
        <v>2011</v>
      </c>
      <c r="AK27" s="135">
        <v>2012</v>
      </c>
      <c r="AL27" s="135">
        <v>2013</v>
      </c>
      <c r="AM27" s="135">
        <v>2014</v>
      </c>
      <c r="AN27" s="135">
        <v>2015</v>
      </c>
      <c r="AO27" s="135">
        <v>2016</v>
      </c>
      <c r="AP27" s="135">
        <v>2017</v>
      </c>
      <c r="AQ27" s="176">
        <v>2018</v>
      </c>
      <c r="AR27" s="135">
        <v>2019</v>
      </c>
      <c r="AS27" s="135">
        <v>2020</v>
      </c>
      <c r="AT27" s="135">
        <v>2021</v>
      </c>
      <c r="AU27" s="135">
        <v>2022</v>
      </c>
      <c r="AV27" s="133">
        <v>2023</v>
      </c>
      <c r="AW27" s="331"/>
      <c r="AZ27" s="105"/>
    </row>
    <row r="28" spans="1:52" ht="3" customHeight="1" thickBot="1" x14ac:dyDescent="0.3">
      <c r="A28" s="291" t="s">
        <v>89</v>
      </c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2"/>
      <c r="R28" s="291"/>
      <c r="S28" s="293">
        <v>2010</v>
      </c>
      <c r="T28" s="293">
        <v>2011</v>
      </c>
      <c r="U28" s="293">
        <v>2012</v>
      </c>
      <c r="V28" s="293"/>
      <c r="W28" s="293"/>
      <c r="X28" s="293"/>
      <c r="Y28" s="293"/>
      <c r="Z28" s="293"/>
      <c r="AA28" s="290"/>
      <c r="AB28" s="290"/>
      <c r="AC28" s="290"/>
      <c r="AD28" s="290"/>
      <c r="AE28" s="290"/>
      <c r="AF28" s="293"/>
      <c r="AG28" s="294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2"/>
      <c r="AZ28" s="105"/>
    </row>
    <row r="29" spans="1:52" ht="20.100000000000001" customHeight="1" x14ac:dyDescent="0.25">
      <c r="A29" s="120" t="s">
        <v>73</v>
      </c>
      <c r="B29" s="115">
        <v>85580.320000000022</v>
      </c>
      <c r="C29" s="153">
        <v>80916.799999999988</v>
      </c>
      <c r="D29" s="153">
        <v>125346.10000000003</v>
      </c>
      <c r="E29" s="153">
        <v>120157.7999999999</v>
      </c>
      <c r="F29" s="153">
        <v>101957.16000000005</v>
      </c>
      <c r="G29" s="153">
        <v>91780.269999999946</v>
      </c>
      <c r="H29" s="153">
        <v>94208.579999999958</v>
      </c>
      <c r="I29" s="153">
        <v>96265.579999999973</v>
      </c>
      <c r="J29" s="153">
        <v>124755.04</v>
      </c>
      <c r="K29" s="153">
        <v>116531.85999999993</v>
      </c>
      <c r="L29" s="153">
        <v>101982.0299999999</v>
      </c>
      <c r="M29" s="153">
        <v>106330.94999999997</v>
      </c>
      <c r="N29" s="153">
        <v>98697.339999999938</v>
      </c>
      <c r="O29" s="112">
        <v>101904.72999999995</v>
      </c>
      <c r="P29" s="61">
        <f>IF(O29="","",(O29-N29)/N29)</f>
        <v>3.2497228395415884E-2</v>
      </c>
      <c r="R29" s="109" t="s">
        <v>73</v>
      </c>
      <c r="S29" s="39">
        <v>23270.865999999998</v>
      </c>
      <c r="T29" s="153">
        <v>22495.121000000003</v>
      </c>
      <c r="U29" s="153">
        <v>24799.759999999984</v>
      </c>
      <c r="V29" s="153">
        <v>25615.480000000018</v>
      </c>
      <c r="W29" s="153">
        <v>29400.613000000012</v>
      </c>
      <c r="X29" s="153">
        <v>25803.076000000012</v>
      </c>
      <c r="Y29" s="153">
        <v>26846.136999999999</v>
      </c>
      <c r="Z29" s="153">
        <v>26379.177</v>
      </c>
      <c r="AA29" s="153">
        <v>31298.861000000001</v>
      </c>
      <c r="AB29" s="153">
        <v>31619.378999999994</v>
      </c>
      <c r="AC29" s="153">
        <v>28181.773000000012</v>
      </c>
      <c r="AD29" s="153">
        <v>29969.556000000044</v>
      </c>
      <c r="AE29" s="153">
        <v>27448.124000000014</v>
      </c>
      <c r="AF29" s="112">
        <v>28052.154000000028</v>
      </c>
      <c r="AG29" s="61">
        <f>(AF29-AE29)/AE29</f>
        <v>2.2006239843568656E-2</v>
      </c>
      <c r="AI29" s="197">
        <f t="shared" ref="AI29:AI38" si="44">(S29/B29)*10</f>
        <v>2.7191842704023532</v>
      </c>
      <c r="AJ29" s="156">
        <f t="shared" ref="AJ29:AJ38" si="45">(T29/C29)*10</f>
        <v>2.7800309700828514</v>
      </c>
      <c r="AK29" s="156">
        <f t="shared" ref="AK29:AK38" si="46">(U29/D29)*10</f>
        <v>1.9785027216642543</v>
      </c>
      <c r="AL29" s="156">
        <f t="shared" ref="AL29:AL38" si="47">(V29/E29)*10</f>
        <v>2.1318199900464254</v>
      </c>
      <c r="AM29" s="156">
        <f t="shared" ref="AM29:AM38" si="48">(W29/F29)*10</f>
        <v>2.8836241613634588</v>
      </c>
      <c r="AN29" s="156">
        <f t="shared" ref="AN29:AN38" si="49">(X29/G29)*10</f>
        <v>2.8113968285340656</v>
      </c>
      <c r="AO29" s="156">
        <f t="shared" ref="AO29:AO38" si="50">(Y29/H29)*10</f>
        <v>2.849648832409958</v>
      </c>
      <c r="AP29" s="156">
        <f t="shared" ref="AP29:AP38" si="51">(Z29/I29)*10</f>
        <v>2.7402501496381166</v>
      </c>
      <c r="AQ29" s="156">
        <f t="shared" ref="AQ29:AQ38" si="52">(AA29/J29)*10</f>
        <v>2.5088253749107055</v>
      </c>
      <c r="AR29" s="156">
        <f t="shared" ref="AR29:AR38" si="53">(AB29/K29)*10</f>
        <v>2.713367743379365</v>
      </c>
      <c r="AS29" s="156">
        <f t="shared" ref="AS29:AT38" si="54">(AC29/L29)*10</f>
        <v>2.7634057686437541</v>
      </c>
      <c r="AT29" s="156">
        <f t="shared" si="54"/>
        <v>2.8185167159702846</v>
      </c>
      <c r="AU29" s="156">
        <f>(AE29/N29)*10</f>
        <v>2.7810398942869212</v>
      </c>
      <c r="AV29" s="156">
        <f>(AF29/O29)*10</f>
        <v>2.7527823291421347</v>
      </c>
      <c r="AW29" s="61">
        <f t="shared" ref="AW29" si="55">IF(AV29="","",(AV29-AU29)/AU29)</f>
        <v>-1.0160791005852127E-2</v>
      </c>
      <c r="AZ29" s="105"/>
    </row>
    <row r="30" spans="1:52" ht="20.100000000000001" customHeight="1" x14ac:dyDescent="0.25">
      <c r="A30" s="121" t="s">
        <v>74</v>
      </c>
      <c r="B30" s="117">
        <v>88844.739999999976</v>
      </c>
      <c r="C30" s="154">
        <v>127722.29999999996</v>
      </c>
      <c r="D30" s="154">
        <v>128469.03999999996</v>
      </c>
      <c r="E30" s="154">
        <v>149512.51999999999</v>
      </c>
      <c r="F30" s="154">
        <v>109776.64999999998</v>
      </c>
      <c r="G30" s="154">
        <v>98756.11</v>
      </c>
      <c r="H30" s="154">
        <v>114532.42999999993</v>
      </c>
      <c r="I30" s="154">
        <v>102519.81000000003</v>
      </c>
      <c r="J30" s="154">
        <v>148191.60999999999</v>
      </c>
      <c r="K30" s="154">
        <v>114647.40999999992</v>
      </c>
      <c r="L30" s="154">
        <v>104015.04000000004</v>
      </c>
      <c r="M30" s="154">
        <v>110889.24999999993</v>
      </c>
      <c r="N30" s="154">
        <v>107266.15999999999</v>
      </c>
      <c r="O30" s="119">
        <v>102309.93999999996</v>
      </c>
      <c r="P30" s="52">
        <f t="shared" ref="P30:P45" si="56">IF(O30="","",(O30-N30)/N30)</f>
        <v>-4.6204879525845156E-2</v>
      </c>
      <c r="R30" s="109" t="s">
        <v>74</v>
      </c>
      <c r="S30" s="19">
        <v>24769.378999999986</v>
      </c>
      <c r="T30" s="154">
        <v>26090.180999999997</v>
      </c>
      <c r="U30" s="154">
        <v>26845.964000000011</v>
      </c>
      <c r="V30" s="154">
        <v>29407.368999999981</v>
      </c>
      <c r="W30" s="154">
        <v>29868.044999999998</v>
      </c>
      <c r="X30" s="154">
        <v>27835.92599999997</v>
      </c>
      <c r="Y30" s="154">
        <v>29206.410000000018</v>
      </c>
      <c r="Z30" s="154">
        <v>26234.001999999982</v>
      </c>
      <c r="AA30" s="154">
        <v>31644.39</v>
      </c>
      <c r="AB30" s="154">
        <v>32055.040000000023</v>
      </c>
      <c r="AC30" s="154">
        <v>26905.675000000007</v>
      </c>
      <c r="AD30" s="154">
        <v>29964.09199999999</v>
      </c>
      <c r="AE30" s="154">
        <v>30612.233000000022</v>
      </c>
      <c r="AF30" s="119">
        <v>28250.444000000029</v>
      </c>
      <c r="AG30" s="52">
        <f t="shared" ref="AG30:AG38" si="57">(AF30-AE30)/AE30</f>
        <v>-7.7151803986334214E-2</v>
      </c>
      <c r="AI30" s="198">
        <f t="shared" si="44"/>
        <v>2.7879398375187985</v>
      </c>
      <c r="AJ30" s="157">
        <f t="shared" si="45"/>
        <v>2.0427271510143492</v>
      </c>
      <c r="AK30" s="157">
        <f t="shared" si="46"/>
        <v>2.0896835533292704</v>
      </c>
      <c r="AL30" s="157">
        <f t="shared" si="47"/>
        <v>1.9668833753855519</v>
      </c>
      <c r="AM30" s="157">
        <f t="shared" si="48"/>
        <v>2.7208012815111413</v>
      </c>
      <c r="AN30" s="157">
        <f t="shared" si="49"/>
        <v>2.8186535496385967</v>
      </c>
      <c r="AO30" s="157">
        <f t="shared" si="50"/>
        <v>2.5500559099287456</v>
      </c>
      <c r="AP30" s="157">
        <f t="shared" si="51"/>
        <v>2.5589202711163801</v>
      </c>
      <c r="AQ30" s="157">
        <f t="shared" si="52"/>
        <v>2.135369876877645</v>
      </c>
      <c r="AR30" s="157">
        <f t="shared" si="53"/>
        <v>2.795967218099392</v>
      </c>
      <c r="AS30" s="157">
        <f t="shared" si="54"/>
        <v>2.5867100565456687</v>
      </c>
      <c r="AT30" s="157">
        <f t="shared" si="54"/>
        <v>2.702163825618805</v>
      </c>
      <c r="AU30" s="157">
        <f t="shared" ref="AU30:AU38" si="58">(AE30/N30)*10</f>
        <v>2.8538574514087225</v>
      </c>
      <c r="AV30" s="157">
        <f t="shared" ref="AV30" si="59">(AF30/O30)*10</f>
        <v>2.7612609292899637</v>
      </c>
      <c r="AW30" s="52">
        <f t="shared" ref="AW30" si="60">IF(AV30="","",(AV30-AU30)/AU30)</f>
        <v>-3.244609224369327E-2</v>
      </c>
      <c r="AZ30" s="105"/>
    </row>
    <row r="31" spans="1:52" ht="20.100000000000001" customHeight="1" x14ac:dyDescent="0.25">
      <c r="A31" s="121" t="s">
        <v>75</v>
      </c>
      <c r="B31" s="117">
        <v>163017.80000000002</v>
      </c>
      <c r="C31" s="154">
        <v>124161.32999999994</v>
      </c>
      <c r="D31" s="154">
        <v>181017.38999999993</v>
      </c>
      <c r="E31" s="154">
        <v>128321.88000000003</v>
      </c>
      <c r="F31" s="154">
        <v>109180.21999999993</v>
      </c>
      <c r="G31" s="154">
        <v>128703.72000000002</v>
      </c>
      <c r="H31" s="154">
        <v>167047.14999999997</v>
      </c>
      <c r="I31" s="154">
        <v>131035.77999999998</v>
      </c>
      <c r="J31" s="154">
        <v>136350.32999999999</v>
      </c>
      <c r="K31" s="154">
        <v>131403.34</v>
      </c>
      <c r="L31" s="154">
        <v>117972.88000000002</v>
      </c>
      <c r="M31" s="154">
        <v>154297.81000000003</v>
      </c>
      <c r="N31" s="154">
        <v>137828.98999999985</v>
      </c>
      <c r="O31" s="119">
        <v>140962.1399999999</v>
      </c>
      <c r="P31" s="52">
        <f t="shared" si="56"/>
        <v>2.2732155259935199E-2</v>
      </c>
      <c r="R31" s="109" t="s">
        <v>75</v>
      </c>
      <c r="S31" s="19">
        <v>34176.324999999983</v>
      </c>
      <c r="T31" s="154">
        <v>30181.553999999996</v>
      </c>
      <c r="U31" s="154">
        <v>34669.633000000002</v>
      </c>
      <c r="V31" s="154">
        <v>29423.860999999994</v>
      </c>
      <c r="W31" s="154">
        <v>29544.088000000018</v>
      </c>
      <c r="X31" s="154">
        <v>34831.201999999983</v>
      </c>
      <c r="Y31" s="154">
        <v>34959.243999999999</v>
      </c>
      <c r="Z31" s="154">
        <v>36752.83499999997</v>
      </c>
      <c r="AA31" s="154">
        <v>36699.917000000001</v>
      </c>
      <c r="AB31" s="154">
        <v>35665.698999999964</v>
      </c>
      <c r="AC31" s="154">
        <v>30966.271999999997</v>
      </c>
      <c r="AD31" s="154">
        <v>41575.407999999974</v>
      </c>
      <c r="AE31" s="154">
        <v>38835.720000000016</v>
      </c>
      <c r="AF31" s="119">
        <v>39038.131999999998</v>
      </c>
      <c r="AG31" s="52">
        <f t="shared" si="57"/>
        <v>5.2120058544036776E-3</v>
      </c>
      <c r="AI31" s="198">
        <f t="shared" si="44"/>
        <v>2.0964781146598703</v>
      </c>
      <c r="AJ31" s="157">
        <f t="shared" si="45"/>
        <v>2.4308336581123937</v>
      </c>
      <c r="AK31" s="157">
        <f t="shared" si="46"/>
        <v>1.9152653234034593</v>
      </c>
      <c r="AL31" s="157">
        <f t="shared" si="47"/>
        <v>2.2929730300085991</v>
      </c>
      <c r="AM31" s="157">
        <f t="shared" si="48"/>
        <v>2.7059927155303445</v>
      </c>
      <c r="AN31" s="157">
        <f t="shared" si="49"/>
        <v>2.7063088774745574</v>
      </c>
      <c r="AO31" s="157">
        <f t="shared" si="50"/>
        <v>2.0927770392969895</v>
      </c>
      <c r="AP31" s="157">
        <f t="shared" si="51"/>
        <v>2.8047938509619263</v>
      </c>
      <c r="AQ31" s="157">
        <f t="shared" si="52"/>
        <v>2.691589892008329</v>
      </c>
      <c r="AR31" s="157">
        <f t="shared" si="53"/>
        <v>2.7142155595131729</v>
      </c>
      <c r="AS31" s="157">
        <f t="shared" si="54"/>
        <v>2.6248636127218381</v>
      </c>
      <c r="AT31" s="157">
        <f t="shared" si="54"/>
        <v>2.6944911272557897</v>
      </c>
      <c r="AU31" s="157">
        <f t="shared" si="58"/>
        <v>2.8176742788291529</v>
      </c>
      <c r="AV31" s="157">
        <f t="shared" ref="AV31" si="61">(AF31/O31)*10</f>
        <v>2.7694054587990808</v>
      </c>
      <c r="AW31" s="52">
        <f t="shared" ref="AW31" si="62">IF(AV31="","",(AV31-AU31)/AU31)</f>
        <v>-1.7130730969418338E-2</v>
      </c>
      <c r="AZ31" s="105"/>
    </row>
    <row r="32" spans="1:52" ht="20.100000000000001" customHeight="1" x14ac:dyDescent="0.25">
      <c r="A32" s="121" t="s">
        <v>76</v>
      </c>
      <c r="B32" s="117">
        <v>129054.22999999992</v>
      </c>
      <c r="C32" s="154">
        <v>143928.69999999998</v>
      </c>
      <c r="D32" s="154">
        <v>130551.29999999993</v>
      </c>
      <c r="E32" s="154">
        <v>168057.08999999997</v>
      </c>
      <c r="F32" s="154">
        <v>116200.55999999991</v>
      </c>
      <c r="G32" s="154">
        <v>126285.80000000003</v>
      </c>
      <c r="H32" s="154">
        <v>162799.5</v>
      </c>
      <c r="I32" s="154">
        <v>135156.71</v>
      </c>
      <c r="J32" s="154">
        <v>164204.01</v>
      </c>
      <c r="K32" s="154">
        <v>132405.87000000008</v>
      </c>
      <c r="L32" s="154">
        <v>104241.91999999998</v>
      </c>
      <c r="M32" s="154">
        <v>136765.19999999995</v>
      </c>
      <c r="N32" s="154">
        <v>132267.31999999972</v>
      </c>
      <c r="O32" s="119">
        <v>116649.17</v>
      </c>
      <c r="P32" s="52">
        <f t="shared" si="56"/>
        <v>-0.11808018791036025</v>
      </c>
      <c r="R32" s="109" t="s">
        <v>76</v>
      </c>
      <c r="S32" s="19">
        <v>29571.834999999992</v>
      </c>
      <c r="T32" s="154">
        <v>27556.182000000004</v>
      </c>
      <c r="U32" s="154">
        <v>27462.67</v>
      </c>
      <c r="V32" s="154">
        <v>33693.252999999975</v>
      </c>
      <c r="W32" s="154">
        <v>31434.276000000013</v>
      </c>
      <c r="X32" s="154">
        <v>35272.59899999998</v>
      </c>
      <c r="Y32" s="154">
        <v>32738.878999999994</v>
      </c>
      <c r="Z32" s="154">
        <v>32002.925999999999</v>
      </c>
      <c r="AA32" s="154">
        <v>37177.171999999999</v>
      </c>
      <c r="AB32" s="154">
        <v>34138.758999999991</v>
      </c>
      <c r="AC32" s="154">
        <v>27197.232999999986</v>
      </c>
      <c r="AD32" s="154">
        <v>36264.787000000062</v>
      </c>
      <c r="AE32" s="154">
        <v>35088.123000000021</v>
      </c>
      <c r="AF32" s="119">
        <v>31275.879999999979</v>
      </c>
      <c r="AG32" s="52">
        <f t="shared" si="57"/>
        <v>-0.1086476754541712</v>
      </c>
      <c r="AI32" s="198">
        <f t="shared" si="44"/>
        <v>2.2914270225780289</v>
      </c>
      <c r="AJ32" s="157">
        <f t="shared" si="45"/>
        <v>1.9145717289185553</v>
      </c>
      <c r="AK32" s="157">
        <f t="shared" si="46"/>
        <v>2.1035922277296368</v>
      </c>
      <c r="AL32" s="157">
        <f t="shared" si="47"/>
        <v>2.004869476200021</v>
      </c>
      <c r="AM32" s="157">
        <f t="shared" si="48"/>
        <v>2.7051742263548508</v>
      </c>
      <c r="AN32" s="157">
        <f t="shared" si="49"/>
        <v>2.7930772105810764</v>
      </c>
      <c r="AO32" s="157">
        <f t="shared" si="50"/>
        <v>2.0109938298336294</v>
      </c>
      <c r="AP32" s="157">
        <f t="shared" si="51"/>
        <v>2.3678384891138591</v>
      </c>
      <c r="AQ32" s="157">
        <f t="shared" si="52"/>
        <v>2.2640842936783332</v>
      </c>
      <c r="AR32" s="157">
        <f t="shared" si="53"/>
        <v>2.578341806144997</v>
      </c>
      <c r="AS32" s="157">
        <f t="shared" si="54"/>
        <v>2.6090495071464521</v>
      </c>
      <c r="AT32" s="157">
        <f t="shared" si="54"/>
        <v>2.6516092544009791</v>
      </c>
      <c r="AU32" s="157">
        <f t="shared" si="58"/>
        <v>2.6528187763991968</v>
      </c>
      <c r="AV32" s="157">
        <f t="shared" ref="AV32" si="63">(AF32/O32)*10</f>
        <v>2.6811918164526998</v>
      </c>
      <c r="AW32" s="52">
        <f t="shared" ref="AW32" si="64">IF(AV32="","",(AV32-AU32)/AU32)</f>
        <v>1.0695430952888189E-2</v>
      </c>
      <c r="AZ32" s="105"/>
    </row>
    <row r="33" spans="1:52" ht="20.100000000000001" customHeight="1" x14ac:dyDescent="0.25">
      <c r="A33" s="121" t="s">
        <v>77</v>
      </c>
      <c r="B33" s="117">
        <v>118132.11000000003</v>
      </c>
      <c r="C33" s="154">
        <v>147173.66999999995</v>
      </c>
      <c r="D33" s="154">
        <v>167545.44000000024</v>
      </c>
      <c r="E33" s="154">
        <v>131905.74000000005</v>
      </c>
      <c r="F33" s="154">
        <v>115807.50000000003</v>
      </c>
      <c r="G33" s="154">
        <v>114798.86000000002</v>
      </c>
      <c r="H33" s="154">
        <v>138304.09999999992</v>
      </c>
      <c r="I33" s="154">
        <v>134536.19999999998</v>
      </c>
      <c r="J33" s="154">
        <v>144042.04</v>
      </c>
      <c r="K33" s="154">
        <v>143487.67999999993</v>
      </c>
      <c r="L33" s="154">
        <v>113189.59999999996</v>
      </c>
      <c r="M33" s="154">
        <v>129682.74999999996</v>
      </c>
      <c r="N33" s="154">
        <v>128958.65999999997</v>
      </c>
      <c r="O33" s="119">
        <v>129413.43999999993</v>
      </c>
      <c r="P33" s="52">
        <f t="shared" si="56"/>
        <v>3.5265564949260118E-3</v>
      </c>
      <c r="R33" s="109" t="s">
        <v>77</v>
      </c>
      <c r="S33" s="19">
        <v>29004.790999999972</v>
      </c>
      <c r="T33" s="154">
        <v>32396.498</v>
      </c>
      <c r="U33" s="154">
        <v>31705.719999999998</v>
      </c>
      <c r="V33" s="154">
        <v>31122.389999999996</v>
      </c>
      <c r="W33" s="154">
        <v>31058.100000000006</v>
      </c>
      <c r="X33" s="154">
        <v>31539.86900000001</v>
      </c>
      <c r="Y33" s="154">
        <v>33068.363999999994</v>
      </c>
      <c r="Z33" s="154">
        <v>35573.933999999957</v>
      </c>
      <c r="AA33" s="154">
        <v>34606.108999999997</v>
      </c>
      <c r="AB33" s="154">
        <v>36493.042000000009</v>
      </c>
      <c r="AC33" s="154">
        <v>28939.759999999998</v>
      </c>
      <c r="AD33" s="154">
        <v>35107.968000000023</v>
      </c>
      <c r="AE33" s="154">
        <v>34502.495999999999</v>
      </c>
      <c r="AF33" s="119">
        <v>34647.590000000018</v>
      </c>
      <c r="AG33" s="52">
        <f t="shared" si="57"/>
        <v>4.2053189427228438E-3</v>
      </c>
      <c r="AI33" s="198">
        <f t="shared" si="44"/>
        <v>2.4552842575993914</v>
      </c>
      <c r="AJ33" s="157">
        <f t="shared" si="45"/>
        <v>2.2012427902355096</v>
      </c>
      <c r="AK33" s="157">
        <f t="shared" si="46"/>
        <v>1.8923654382954234</v>
      </c>
      <c r="AL33" s="157">
        <f t="shared" si="47"/>
        <v>2.3594416740317734</v>
      </c>
      <c r="AM33" s="157">
        <f t="shared" si="48"/>
        <v>2.6818729356906932</v>
      </c>
      <c r="AN33" s="157">
        <f t="shared" si="49"/>
        <v>2.7474026310017368</v>
      </c>
      <c r="AO33" s="157">
        <f t="shared" si="50"/>
        <v>2.3909894211379137</v>
      </c>
      <c r="AP33" s="157">
        <f t="shared" si="51"/>
        <v>2.6441904855347453</v>
      </c>
      <c r="AQ33" s="157">
        <f t="shared" si="52"/>
        <v>2.4025006171809284</v>
      </c>
      <c r="AR33" s="157">
        <f t="shared" si="53"/>
        <v>2.5432874794546838</v>
      </c>
      <c r="AS33" s="157">
        <f t="shared" si="54"/>
        <v>2.5567507968930014</v>
      </c>
      <c r="AT33" s="157">
        <f t="shared" si="54"/>
        <v>2.7072195800906469</v>
      </c>
      <c r="AU33" s="157">
        <f t="shared" si="58"/>
        <v>2.6754694876637215</v>
      </c>
      <c r="AV33" s="157">
        <f t="shared" ref="AV33" si="65">(AF33/O33)*10</f>
        <v>2.6772791141321983</v>
      </c>
      <c r="AW33" s="52">
        <f t="shared" ref="AW33" si="66">IF(AV33="","",(AV33-AU33)/AU33)</f>
        <v>6.7637716551087522E-4</v>
      </c>
      <c r="AZ33" s="105"/>
    </row>
    <row r="34" spans="1:52" ht="20.100000000000001" customHeight="1" x14ac:dyDescent="0.25">
      <c r="A34" s="121" t="s">
        <v>78</v>
      </c>
      <c r="B34" s="117">
        <v>135211.27999999997</v>
      </c>
      <c r="C34" s="154">
        <v>175317.34000000005</v>
      </c>
      <c r="D34" s="154">
        <v>118154.39000000004</v>
      </c>
      <c r="E34" s="154">
        <v>152399.24000000002</v>
      </c>
      <c r="F34" s="154">
        <v>114737.72999999998</v>
      </c>
      <c r="G34" s="154">
        <v>115427.66999999995</v>
      </c>
      <c r="H34" s="154">
        <v>126613.06000000001</v>
      </c>
      <c r="I34" s="154">
        <v>156897.32000000004</v>
      </c>
      <c r="J34" s="154">
        <v>146611.98000000001</v>
      </c>
      <c r="K34" s="154">
        <v>114891.16999999987</v>
      </c>
      <c r="L34" s="154">
        <v>131146.98999999996</v>
      </c>
      <c r="M34" s="154">
        <v>136351.87999999995</v>
      </c>
      <c r="N34" s="154">
        <v>120909.85999999999</v>
      </c>
      <c r="O34" s="119">
        <v>124020.86000000016</v>
      </c>
      <c r="P34" s="52">
        <f t="shared" si="56"/>
        <v>2.572991152251913E-2</v>
      </c>
      <c r="R34" s="109" t="s">
        <v>78</v>
      </c>
      <c r="S34" s="19">
        <v>28421.635000000002</v>
      </c>
      <c r="T34" s="154">
        <v>31101.468000000008</v>
      </c>
      <c r="U34" s="154">
        <v>27821.58</v>
      </c>
      <c r="V34" s="154">
        <v>30041.770000000019</v>
      </c>
      <c r="W34" s="154">
        <v>29496.788000000015</v>
      </c>
      <c r="X34" s="154">
        <v>31068.588000000022</v>
      </c>
      <c r="Y34" s="154">
        <v>31963.873999999989</v>
      </c>
      <c r="Z34" s="154">
        <v>36419.877999999997</v>
      </c>
      <c r="AA34" s="154">
        <v>35474.750999999997</v>
      </c>
      <c r="AB34" s="154">
        <v>29960.277999999991</v>
      </c>
      <c r="AC34" s="154">
        <v>34243.893000000018</v>
      </c>
      <c r="AD34" s="154">
        <v>37052.935999999958</v>
      </c>
      <c r="AE34" s="154">
        <v>32003.355000000043</v>
      </c>
      <c r="AF34" s="119">
        <v>33802.41300000003</v>
      </c>
      <c r="AG34" s="52">
        <f t="shared" si="57"/>
        <v>5.621466874332344E-2</v>
      </c>
      <c r="AI34" s="198">
        <f t="shared" si="44"/>
        <v>2.1020165625234823</v>
      </c>
      <c r="AJ34" s="157">
        <f t="shared" si="45"/>
        <v>1.7740098041642658</v>
      </c>
      <c r="AK34" s="157">
        <f t="shared" si="46"/>
        <v>2.354680177351006</v>
      </c>
      <c r="AL34" s="157">
        <f t="shared" si="47"/>
        <v>1.9712545810595916</v>
      </c>
      <c r="AM34" s="157">
        <f t="shared" si="48"/>
        <v>2.5708010782503732</v>
      </c>
      <c r="AN34" s="157">
        <f t="shared" si="49"/>
        <v>2.691606613908089</v>
      </c>
      <c r="AO34" s="157">
        <f t="shared" si="50"/>
        <v>2.5245321454200687</v>
      </c>
      <c r="AP34" s="157">
        <f t="shared" si="51"/>
        <v>2.3212555829506831</v>
      </c>
      <c r="AQ34" s="157">
        <f t="shared" si="52"/>
        <v>2.4196352167128494</v>
      </c>
      <c r="AR34" s="157">
        <f t="shared" si="53"/>
        <v>2.6077093653063175</v>
      </c>
      <c r="AS34" s="157">
        <f t="shared" si="54"/>
        <v>2.6111078111666934</v>
      </c>
      <c r="AT34" s="157">
        <f t="shared" si="54"/>
        <v>2.7174495870537294</v>
      </c>
      <c r="AU34" s="157">
        <f t="shared" si="58"/>
        <v>2.6468771860293314</v>
      </c>
      <c r="AV34" s="157">
        <f t="shared" ref="AV34" si="67">(AF34/O34)*10</f>
        <v>2.7255425417949839</v>
      </c>
      <c r="AW34" s="52">
        <f t="shared" ref="AW34" si="68">IF(AV34="","",(AV34-AU34)/AU34)</f>
        <v>2.9720062638667794E-2</v>
      </c>
      <c r="AZ34" s="105"/>
    </row>
    <row r="35" spans="1:52" ht="20.100000000000001" customHeight="1" x14ac:dyDescent="0.25">
      <c r="A35" s="121" t="s">
        <v>79</v>
      </c>
      <c r="B35" s="117">
        <v>127394.07999999993</v>
      </c>
      <c r="C35" s="154">
        <v>153173.20000000004</v>
      </c>
      <c r="D35" s="154">
        <v>157184.51</v>
      </c>
      <c r="E35" s="154">
        <v>153334.56</v>
      </c>
      <c r="F35" s="154">
        <v>127866.06000000003</v>
      </c>
      <c r="G35" s="154">
        <v>125620.06999999993</v>
      </c>
      <c r="H35" s="154">
        <v>136980</v>
      </c>
      <c r="I35" s="154">
        <v>143925.01</v>
      </c>
      <c r="J35" s="154">
        <v>137723</v>
      </c>
      <c r="K35" s="154">
        <v>141500.09</v>
      </c>
      <c r="L35" s="154">
        <v>149245.17000000007</v>
      </c>
      <c r="M35" s="154">
        <v>119980.09000000004</v>
      </c>
      <c r="N35" s="154">
        <v>129975.99999999996</v>
      </c>
      <c r="O35" s="119">
        <v>120278.73999999996</v>
      </c>
      <c r="P35" s="52">
        <f t="shared" si="56"/>
        <v>-7.4608081491967737E-2</v>
      </c>
      <c r="R35" s="109" t="s">
        <v>79</v>
      </c>
      <c r="S35" s="19">
        <v>32779.412000000004</v>
      </c>
      <c r="T35" s="154">
        <v>32399.374999999993</v>
      </c>
      <c r="U35" s="154">
        <v>32672.658999999996</v>
      </c>
      <c r="V35" s="154">
        <v>33859.816999999988</v>
      </c>
      <c r="W35" s="154">
        <v>36267.96699999999</v>
      </c>
      <c r="X35" s="154">
        <v>36630.704999999973</v>
      </c>
      <c r="Y35" s="154">
        <v>36275.366999999962</v>
      </c>
      <c r="Z35" s="154">
        <v>35138.28200000005</v>
      </c>
      <c r="AA35" s="154">
        <v>35499.514000000003</v>
      </c>
      <c r="AB35" s="154">
        <v>41925.194999999985</v>
      </c>
      <c r="AC35" s="154">
        <v>39852.698999999964</v>
      </c>
      <c r="AD35" s="154">
        <v>35007.287999999979</v>
      </c>
      <c r="AE35" s="154">
        <v>33825.857000000018</v>
      </c>
      <c r="AF35" s="119">
        <v>32958.618000000002</v>
      </c>
      <c r="AG35" s="52">
        <f t="shared" si="57"/>
        <v>-2.5638345245769103E-2</v>
      </c>
      <c r="AI35" s="198">
        <f t="shared" si="44"/>
        <v>2.5730718413288924</v>
      </c>
      <c r="AJ35" s="157">
        <f t="shared" si="45"/>
        <v>2.1152117341675951</v>
      </c>
      <c r="AK35" s="157">
        <f t="shared" si="46"/>
        <v>2.0786182429808124</v>
      </c>
      <c r="AL35" s="157">
        <f t="shared" si="47"/>
        <v>2.2082312689324564</v>
      </c>
      <c r="AM35" s="157">
        <f t="shared" si="48"/>
        <v>2.8364029516511247</v>
      </c>
      <c r="AN35" s="157">
        <f t="shared" si="49"/>
        <v>2.9159914494554884</v>
      </c>
      <c r="AO35" s="157">
        <f t="shared" si="50"/>
        <v>2.6482236092860245</v>
      </c>
      <c r="AP35" s="157">
        <f t="shared" si="51"/>
        <v>2.4414298807413699</v>
      </c>
      <c r="AQ35" s="157">
        <f t="shared" si="52"/>
        <v>2.5776024338708856</v>
      </c>
      <c r="AR35" s="157">
        <f t="shared" si="53"/>
        <v>2.962909422884465</v>
      </c>
      <c r="AS35" s="157">
        <f t="shared" si="54"/>
        <v>2.6702840031607016</v>
      </c>
      <c r="AT35" s="157">
        <f t="shared" si="54"/>
        <v>2.9177581046988688</v>
      </c>
      <c r="AU35" s="157">
        <f t="shared" si="58"/>
        <v>2.6024694558995529</v>
      </c>
      <c r="AV35" s="157">
        <f t="shared" ref="AV35" si="69">(AF35/O35)*10</f>
        <v>2.7401865034502366</v>
      </c>
      <c r="AW35" s="52">
        <f t="shared" ref="AW35" si="70">IF(AV35="","",(AV35-AU35)/AU35)</f>
        <v>5.2917834343258911E-2</v>
      </c>
      <c r="AZ35" s="105"/>
    </row>
    <row r="36" spans="1:52" ht="20.100000000000001" customHeight="1" x14ac:dyDescent="0.25">
      <c r="A36" s="121" t="s">
        <v>80</v>
      </c>
      <c r="B36" s="117">
        <v>84144.9</v>
      </c>
      <c r="C36" s="154">
        <v>93566.699999999968</v>
      </c>
      <c r="D36" s="154">
        <v>109659.02</v>
      </c>
      <c r="E36" s="154">
        <v>85683.409999999989</v>
      </c>
      <c r="F36" s="154">
        <v>75119.589999999982</v>
      </c>
      <c r="G36" s="154">
        <v>77720.049999999974</v>
      </c>
      <c r="H36" s="154">
        <v>113987.73000000001</v>
      </c>
      <c r="I36" s="154">
        <v>109779.21999999999</v>
      </c>
      <c r="J36" s="154">
        <v>115223.08</v>
      </c>
      <c r="K36" s="154">
        <v>101102.37999999996</v>
      </c>
      <c r="L36" s="154">
        <v>89495.020000000019</v>
      </c>
      <c r="M36" s="154">
        <v>89788.39</v>
      </c>
      <c r="N36" s="154">
        <v>107932.02999999996</v>
      </c>
      <c r="O36" s="119">
        <v>97764.440000000031</v>
      </c>
      <c r="P36" s="52">
        <f t="shared" si="56"/>
        <v>-9.42036390865615E-2</v>
      </c>
      <c r="R36" s="109" t="s">
        <v>80</v>
      </c>
      <c r="S36" s="19">
        <v>21851.23599999999</v>
      </c>
      <c r="T36" s="154">
        <v>23756.94100000001</v>
      </c>
      <c r="U36" s="154">
        <v>26722.863000000001</v>
      </c>
      <c r="V36" s="154">
        <v>25745.833000000013</v>
      </c>
      <c r="W36" s="154">
        <v>21196.857</v>
      </c>
      <c r="X36" s="154">
        <v>23742.381999999994</v>
      </c>
      <c r="Y36" s="154">
        <v>27458.442999999999</v>
      </c>
      <c r="Z36" s="154">
        <v>27213.074000000004</v>
      </c>
      <c r="AA36" s="154">
        <v>30488.754000000001</v>
      </c>
      <c r="AB36" s="154">
        <v>28270.806999999997</v>
      </c>
      <c r="AC36" s="154">
        <v>25817.175000000007</v>
      </c>
      <c r="AD36" s="154">
        <v>25658.437000000005</v>
      </c>
      <c r="AE36" s="154">
        <v>28965.705000000002</v>
      </c>
      <c r="AF36" s="119">
        <v>26714.20199999999</v>
      </c>
      <c r="AG36" s="52">
        <f t="shared" si="57"/>
        <v>-7.7729956857601479E-2</v>
      </c>
      <c r="AI36" s="198">
        <f t="shared" si="44"/>
        <v>2.596858038930463</v>
      </c>
      <c r="AJ36" s="157">
        <f t="shared" si="45"/>
        <v>2.5390380338304137</v>
      </c>
      <c r="AK36" s="157">
        <f t="shared" si="46"/>
        <v>2.4369051446930676</v>
      </c>
      <c r="AL36" s="157">
        <f t="shared" si="47"/>
        <v>3.0047628823362675</v>
      </c>
      <c r="AM36" s="157">
        <f t="shared" si="48"/>
        <v>2.8217482283915563</v>
      </c>
      <c r="AN36" s="157">
        <f t="shared" si="49"/>
        <v>3.0548593316653818</v>
      </c>
      <c r="AO36" s="157">
        <f t="shared" si="50"/>
        <v>2.4088946240090925</v>
      </c>
      <c r="AP36" s="157">
        <f t="shared" si="51"/>
        <v>2.4788911781300693</v>
      </c>
      <c r="AQ36" s="157">
        <f t="shared" si="52"/>
        <v>2.6460630977752024</v>
      </c>
      <c r="AR36" s="157">
        <f t="shared" si="53"/>
        <v>2.7962553403787336</v>
      </c>
      <c r="AS36" s="157">
        <f t="shared" si="54"/>
        <v>2.8847610738564002</v>
      </c>
      <c r="AT36" s="157">
        <f t="shared" si="54"/>
        <v>2.8576564297455391</v>
      </c>
      <c r="AU36" s="157">
        <f t="shared" si="58"/>
        <v>2.6836987129770478</v>
      </c>
      <c r="AV36" s="157">
        <f t="shared" ref="AV36" si="71">(AF36/O36)*10</f>
        <v>2.7325070342549891</v>
      </c>
      <c r="AW36" s="52">
        <f t="shared" ref="AW36" si="72">IF(AV36="","",(AV36-AU36)/AU36)</f>
        <v>1.818696004954963E-2</v>
      </c>
      <c r="AZ36" s="105"/>
    </row>
    <row r="37" spans="1:52" ht="20.100000000000001" customHeight="1" x14ac:dyDescent="0.25">
      <c r="A37" s="121" t="s">
        <v>81</v>
      </c>
      <c r="B37" s="117">
        <v>138558.80000000005</v>
      </c>
      <c r="C37" s="154">
        <v>155834.77000000008</v>
      </c>
      <c r="D37" s="154">
        <v>166910.12999999986</v>
      </c>
      <c r="E37" s="154">
        <v>141021.50999999992</v>
      </c>
      <c r="F37" s="154">
        <v>123949.06000000001</v>
      </c>
      <c r="G37" s="154">
        <v>108934.93999999996</v>
      </c>
      <c r="H37" s="154">
        <v>146959.93000000008</v>
      </c>
      <c r="I37" s="154">
        <v>147602.30999999997</v>
      </c>
      <c r="J37" s="154">
        <v>117229.17</v>
      </c>
      <c r="K37" s="154">
        <v>135705.82999999984</v>
      </c>
      <c r="L37" s="154">
        <v>125178.3499999999</v>
      </c>
      <c r="M37" s="154">
        <v>127375.36999999985</v>
      </c>
      <c r="N37" s="154">
        <v>118928.40000000004</v>
      </c>
      <c r="O37" s="119">
        <v>114258.04999999981</v>
      </c>
      <c r="P37" s="52">
        <f t="shared" si="56"/>
        <v>-3.927026681600209E-2</v>
      </c>
      <c r="R37" s="109" t="s">
        <v>81</v>
      </c>
      <c r="S37" s="19">
        <v>36869.314999999995</v>
      </c>
      <c r="T37" s="154">
        <v>38144.778000000013</v>
      </c>
      <c r="U37" s="154">
        <v>35747.971000000005</v>
      </c>
      <c r="V37" s="154">
        <v>35405.063999999991</v>
      </c>
      <c r="W37" s="154">
        <v>39468.506000000016</v>
      </c>
      <c r="X37" s="154">
        <v>36656.012999999941</v>
      </c>
      <c r="Y37" s="154">
        <v>39730.441999999974</v>
      </c>
      <c r="Z37" s="154">
        <v>38905.268000000018</v>
      </c>
      <c r="AA37" s="154">
        <v>37110.972999999998</v>
      </c>
      <c r="AB37" s="154">
        <v>44437.182000000023</v>
      </c>
      <c r="AC37" s="154">
        <v>35516.305999999968</v>
      </c>
      <c r="AD37" s="154">
        <v>38379.319000000003</v>
      </c>
      <c r="AE37" s="154">
        <v>36707.813999999991</v>
      </c>
      <c r="AF37" s="119">
        <v>34386.240999999973</v>
      </c>
      <c r="AG37" s="52">
        <f t="shared" si="57"/>
        <v>-6.3244654121872232E-2</v>
      </c>
      <c r="AI37" s="198">
        <f t="shared" si="44"/>
        <v>2.6609147163514684</v>
      </c>
      <c r="AJ37" s="157">
        <f t="shared" si="45"/>
        <v>2.4477706740286518</v>
      </c>
      <c r="AK37" s="157">
        <f t="shared" si="46"/>
        <v>2.1417496349682335</v>
      </c>
      <c r="AL37" s="157">
        <f t="shared" si="47"/>
        <v>2.5106144445623939</v>
      </c>
      <c r="AM37" s="157">
        <f t="shared" si="48"/>
        <v>3.1842521435822113</v>
      </c>
      <c r="AN37" s="157">
        <f t="shared" si="49"/>
        <v>3.3649454435831103</v>
      </c>
      <c r="AO37" s="157">
        <f t="shared" si="50"/>
        <v>2.7034880868546924</v>
      </c>
      <c r="AP37" s="157">
        <f t="shared" si="51"/>
        <v>2.6358170139749189</v>
      </c>
      <c r="AQ37" s="157">
        <f t="shared" si="52"/>
        <v>3.1656773651131371</v>
      </c>
      <c r="AR37" s="157">
        <f t="shared" si="53"/>
        <v>3.2745226936823624</v>
      </c>
      <c r="AS37" s="157">
        <f t="shared" si="54"/>
        <v>2.8372562827357921</v>
      </c>
      <c r="AT37" s="157">
        <f t="shared" si="54"/>
        <v>3.0130879305787333</v>
      </c>
      <c r="AU37" s="157">
        <f t="shared" si="58"/>
        <v>3.0865473679962045</v>
      </c>
      <c r="AV37" s="157">
        <f t="shared" ref="AV37:AV38" si="73">(AF37/O37)*10</f>
        <v>3.0095245805437805</v>
      </c>
      <c r="AW37" s="52">
        <f t="shared" ref="AW37:AW38" si="74">IF(AV37="","",(AV37-AU37)/AU37)</f>
        <v>-2.4954351341261772E-2</v>
      </c>
      <c r="AZ37" s="105"/>
    </row>
    <row r="38" spans="1:52" ht="20.100000000000001" customHeight="1" x14ac:dyDescent="0.25">
      <c r="A38" s="121" t="s">
        <v>82</v>
      </c>
      <c r="B38" s="117">
        <v>122092.12999999996</v>
      </c>
      <c r="C38" s="154">
        <v>129989.20999999999</v>
      </c>
      <c r="D38" s="154">
        <v>213923.46999999977</v>
      </c>
      <c r="E38" s="154">
        <v>143278.98999999987</v>
      </c>
      <c r="F38" s="154">
        <v>142422.69000000009</v>
      </c>
      <c r="G38" s="154">
        <v>143940.27999999988</v>
      </c>
      <c r="H38" s="154">
        <v>138455.72000000012</v>
      </c>
      <c r="I38" s="154">
        <v>171460.04999999996</v>
      </c>
      <c r="J38" s="154">
        <v>167779.67</v>
      </c>
      <c r="K38" s="154">
        <v>161547.5199999999</v>
      </c>
      <c r="L38" s="154">
        <v>125255.67999999998</v>
      </c>
      <c r="M38" s="154">
        <v>127232.09000000001</v>
      </c>
      <c r="N38" s="154">
        <v>129569.24000000006</v>
      </c>
      <c r="O38" s="119">
        <v>130148.61</v>
      </c>
      <c r="P38" s="52">
        <f t="shared" si="56"/>
        <v>4.4715088241617908E-3</v>
      </c>
      <c r="R38" s="109" t="s">
        <v>82</v>
      </c>
      <c r="S38" s="19">
        <v>39727.941999999974</v>
      </c>
      <c r="T38" s="154">
        <v>40734.826999999983</v>
      </c>
      <c r="U38" s="154">
        <v>48266.111999999994</v>
      </c>
      <c r="V38" s="154">
        <v>48573.176999999916</v>
      </c>
      <c r="W38" s="154">
        <v>47199.009999999987</v>
      </c>
      <c r="X38" s="154">
        <v>49361.275999999947</v>
      </c>
      <c r="Y38" s="154">
        <v>45412.628000000033</v>
      </c>
      <c r="Z38" s="154">
        <v>51801.627999999968</v>
      </c>
      <c r="AA38" s="154">
        <v>54582.834000000003</v>
      </c>
      <c r="AB38" s="154">
        <v>54939.106999999975</v>
      </c>
      <c r="AC38" s="154">
        <v>39610.614999999998</v>
      </c>
      <c r="AD38" s="154">
        <v>40227.44400000004</v>
      </c>
      <c r="AE38" s="154">
        <v>41068.910000000025</v>
      </c>
      <c r="AF38" s="119">
        <v>41268.082999999977</v>
      </c>
      <c r="AG38" s="52">
        <f t="shared" si="57"/>
        <v>4.8497269589076368E-3</v>
      </c>
      <c r="AI38" s="198">
        <f t="shared" si="44"/>
        <v>3.2539314368583776</v>
      </c>
      <c r="AJ38" s="157">
        <f t="shared" si="45"/>
        <v>3.1337083285605001</v>
      </c>
      <c r="AK38" s="157">
        <f t="shared" si="46"/>
        <v>2.2562326611474677</v>
      </c>
      <c r="AL38" s="157">
        <f t="shared" si="47"/>
        <v>3.3901116276712977</v>
      </c>
      <c r="AM38" s="157">
        <f t="shared" si="48"/>
        <v>3.3140091652530894</v>
      </c>
      <c r="AN38" s="157">
        <f t="shared" si="49"/>
        <v>3.4292885910740196</v>
      </c>
      <c r="AO38" s="157">
        <f t="shared" si="50"/>
        <v>3.2799387414257781</v>
      </c>
      <c r="AP38" s="157">
        <f t="shared" si="51"/>
        <v>3.0212068642228891</v>
      </c>
      <c r="AQ38" s="157">
        <f t="shared" si="52"/>
        <v>3.2532448061198354</v>
      </c>
      <c r="AR38" s="157">
        <f t="shared" si="53"/>
        <v>3.4008016340950329</v>
      </c>
      <c r="AS38" s="157">
        <f t="shared" si="54"/>
        <v>3.1623807399392989</v>
      </c>
      <c r="AT38" s="157">
        <f t="shared" si="54"/>
        <v>3.1617372629813776</v>
      </c>
      <c r="AU38" s="157">
        <f t="shared" si="58"/>
        <v>3.1696496791985505</v>
      </c>
      <c r="AV38" s="157">
        <f t="shared" si="73"/>
        <v>3.1708431615212778</v>
      </c>
      <c r="AW38" s="52">
        <f t="shared" si="74"/>
        <v>3.7653445759630008E-4</v>
      </c>
      <c r="AZ38" s="105"/>
    </row>
    <row r="39" spans="1:52" ht="20.100000000000001" customHeight="1" x14ac:dyDescent="0.25">
      <c r="A39" s="121" t="s">
        <v>83</v>
      </c>
      <c r="B39" s="117">
        <v>155283.11000000002</v>
      </c>
      <c r="C39" s="154">
        <v>190846.28999999995</v>
      </c>
      <c r="D39" s="154">
        <v>164476.10999999999</v>
      </c>
      <c r="E39" s="154">
        <v>155784.03000000006</v>
      </c>
      <c r="F39" s="154">
        <v>141171.96999999974</v>
      </c>
      <c r="G39" s="154">
        <v>154005.31000000008</v>
      </c>
      <c r="H39" s="154">
        <v>193124.43999999997</v>
      </c>
      <c r="I39" s="154">
        <v>201827.3900000001</v>
      </c>
      <c r="J39" s="154">
        <v>161829.70000000001</v>
      </c>
      <c r="K39" s="154">
        <v>150815.30999999974</v>
      </c>
      <c r="L39" s="154">
        <v>141955.05999999985</v>
      </c>
      <c r="M39" s="154">
        <v>153861.86999999994</v>
      </c>
      <c r="N39" s="154">
        <v>147150.81999999998</v>
      </c>
      <c r="O39" s="119"/>
      <c r="P39" s="52" t="str">
        <f t="shared" si="56"/>
        <v/>
      </c>
      <c r="R39" s="109" t="s">
        <v>83</v>
      </c>
      <c r="S39" s="19">
        <v>50334.872000000032</v>
      </c>
      <c r="T39" s="154">
        <v>48986.57900000002</v>
      </c>
      <c r="U39" s="154">
        <v>51362.042000000016</v>
      </c>
      <c r="V39" s="154">
        <v>51289.855999999963</v>
      </c>
      <c r="W39" s="154">
        <v>48284.936000000031</v>
      </c>
      <c r="X39" s="154">
        <v>53105.856999999989</v>
      </c>
      <c r="Y39" s="154">
        <v>59549.020999999986</v>
      </c>
      <c r="Z39" s="154">
        <v>59908.970000000067</v>
      </c>
      <c r="AA39" s="154">
        <v>53697.078000000001</v>
      </c>
      <c r="AB39" s="154">
        <v>48381.740000000013</v>
      </c>
      <c r="AC39" s="154">
        <v>43825.39899999999</v>
      </c>
      <c r="AD39" s="154">
        <v>46964.612000000016</v>
      </c>
      <c r="AE39" s="154">
        <v>46669.291999999994</v>
      </c>
      <c r="AF39" s="119"/>
      <c r="AG39" s="52"/>
      <c r="AI39" s="198">
        <f t="shared" ref="AI39:AJ45" si="75">(S39/B39)*10</f>
        <v>3.2414904621629503</v>
      </c>
      <c r="AJ39" s="157">
        <f t="shared" si="75"/>
        <v>2.5668080317411479</v>
      </c>
      <c r="AK39" s="157">
        <f t="shared" ref="AK39:AT41" si="76">IF(U39="","",(U39/D39)*10)</f>
        <v>3.1227660965473962</v>
      </c>
      <c r="AL39" s="157">
        <f t="shared" si="76"/>
        <v>3.2923693141074821</v>
      </c>
      <c r="AM39" s="157">
        <f t="shared" si="76"/>
        <v>3.4202920027254784</v>
      </c>
      <c r="AN39" s="157">
        <f t="shared" si="76"/>
        <v>3.4483133730908344</v>
      </c>
      <c r="AO39" s="157">
        <f t="shared" si="76"/>
        <v>3.0834533940913951</v>
      </c>
      <c r="AP39" s="157">
        <f t="shared" si="76"/>
        <v>2.9683270442133765</v>
      </c>
      <c r="AQ39" s="157">
        <f t="shared" si="76"/>
        <v>3.3181225695901304</v>
      </c>
      <c r="AR39" s="157">
        <f t="shared" si="76"/>
        <v>3.2080125021789963</v>
      </c>
      <c r="AS39" s="157">
        <f t="shared" si="76"/>
        <v>3.0872727608300847</v>
      </c>
      <c r="AT39" s="157">
        <f t="shared" si="76"/>
        <v>3.0523879633076105</v>
      </c>
      <c r="AU39" s="157">
        <f>IF(AE39="","",(AE39/N39)*10)</f>
        <v>3.1715278243097793</v>
      </c>
      <c r="AV39" s="157"/>
      <c r="AW39" s="52" t="str">
        <f t="shared" ref="AW39" si="77">IF(AV39="","",(AV39-AU39)/AU39)</f>
        <v/>
      </c>
      <c r="AZ39" s="105"/>
    </row>
    <row r="40" spans="1:52" ht="20.100000000000001" customHeight="1" thickBot="1" x14ac:dyDescent="0.3">
      <c r="A40" s="121" t="s">
        <v>84</v>
      </c>
      <c r="B40" s="117">
        <v>149645.83999999991</v>
      </c>
      <c r="C40" s="154">
        <v>159202.30000000008</v>
      </c>
      <c r="D40" s="154">
        <v>203434.65000000014</v>
      </c>
      <c r="E40" s="154">
        <v>108594.94999999985</v>
      </c>
      <c r="F40" s="154">
        <v>106301.55</v>
      </c>
      <c r="G40" s="154">
        <v>116548.94000000003</v>
      </c>
      <c r="H40" s="154">
        <v>113772.80000000005</v>
      </c>
      <c r="I40" s="154">
        <v>147624.20999999967</v>
      </c>
      <c r="J40" s="154">
        <v>117569.23</v>
      </c>
      <c r="K40" s="154">
        <v>123931.32000000007</v>
      </c>
      <c r="L40" s="154">
        <v>108069.5199999999</v>
      </c>
      <c r="M40" s="154">
        <v>116171.73000000004</v>
      </c>
      <c r="N40" s="154">
        <v>109122.84000000007</v>
      </c>
      <c r="O40" s="119"/>
      <c r="P40" s="52" t="str">
        <f t="shared" si="56"/>
        <v/>
      </c>
      <c r="R40" s="110" t="s">
        <v>84</v>
      </c>
      <c r="S40" s="19">
        <v>35379.044000000002</v>
      </c>
      <c r="T40" s="154">
        <v>37144.067999999992</v>
      </c>
      <c r="U40" s="154">
        <v>37986.12000000001</v>
      </c>
      <c r="V40" s="154">
        <v>33420.183999999987</v>
      </c>
      <c r="W40" s="154">
        <v>33733.983000000022</v>
      </c>
      <c r="X40" s="154">
        <v>36039.897999999965</v>
      </c>
      <c r="Y40" s="154">
        <v>34055.992000000013</v>
      </c>
      <c r="Z40" s="154">
        <v>36034.477999999988</v>
      </c>
      <c r="AA40" s="154">
        <v>35921.741999999998</v>
      </c>
      <c r="AB40" s="154">
        <v>37043.72399999998</v>
      </c>
      <c r="AC40" s="154">
        <v>32897.341999999997</v>
      </c>
      <c r="AD40" s="154">
        <v>33474.04300000002</v>
      </c>
      <c r="AE40" s="154">
        <v>32438.861000000004</v>
      </c>
      <c r="AF40" s="119"/>
      <c r="AG40" s="52"/>
      <c r="AI40" s="198">
        <f t="shared" si="75"/>
        <v>2.3641849315690981</v>
      </c>
      <c r="AJ40" s="157">
        <f t="shared" si="75"/>
        <v>2.3331363931299971</v>
      </c>
      <c r="AK40" s="157">
        <f t="shared" si="76"/>
        <v>1.8672394304510065</v>
      </c>
      <c r="AL40" s="157">
        <f t="shared" si="76"/>
        <v>3.0775081161693092</v>
      </c>
      <c r="AM40" s="157">
        <f t="shared" si="76"/>
        <v>3.1734234355002373</v>
      </c>
      <c r="AN40" s="157">
        <f t="shared" si="76"/>
        <v>3.0922544640903604</v>
      </c>
      <c r="AO40" s="157">
        <f t="shared" si="76"/>
        <v>2.9933333802103839</v>
      </c>
      <c r="AP40" s="157">
        <f t="shared" si="76"/>
        <v>2.4409599211403106</v>
      </c>
      <c r="AQ40" s="157">
        <f t="shared" si="76"/>
        <v>3.0553693343062638</v>
      </c>
      <c r="AR40" s="157">
        <f t="shared" si="76"/>
        <v>2.9890526462560034</v>
      </c>
      <c r="AS40" s="157">
        <f t="shared" si="76"/>
        <v>3.0440906927318663</v>
      </c>
      <c r="AT40" s="157">
        <f t="shared" si="76"/>
        <v>2.8814276072156284</v>
      </c>
      <c r="AU40" s="157">
        <f>IF(AE40="","",(AE40/N40)*10)</f>
        <v>2.9726921513406346</v>
      </c>
      <c r="AV40" s="157"/>
      <c r="AW40" s="52" t="str">
        <f t="shared" ref="AW40" si="78">IF(AV40="","",(AV40-AU40)/AU40)</f>
        <v/>
      </c>
      <c r="AZ40" s="105"/>
    </row>
    <row r="41" spans="1:52" ht="20.100000000000001" customHeight="1" thickBot="1" x14ac:dyDescent="0.3">
      <c r="A41" s="35" t="str">
        <f>A19</f>
        <v>jan-out</v>
      </c>
      <c r="B41" s="167">
        <f>SUM(B29:B38)</f>
        <v>1192030.3899999999</v>
      </c>
      <c r="C41" s="168">
        <f t="shared" ref="C41:O41" si="79">SUM(C29:C38)</f>
        <v>1331784.02</v>
      </c>
      <c r="D41" s="168">
        <f t="shared" si="79"/>
        <v>1498760.7899999996</v>
      </c>
      <c r="E41" s="168">
        <f t="shared" si="79"/>
        <v>1373672.7399999998</v>
      </c>
      <c r="F41" s="168">
        <f t="shared" si="79"/>
        <v>1137017.22</v>
      </c>
      <c r="G41" s="168">
        <f t="shared" si="79"/>
        <v>1131967.7699999996</v>
      </c>
      <c r="H41" s="168">
        <f t="shared" si="79"/>
        <v>1339888.2000000002</v>
      </c>
      <c r="I41" s="168">
        <f t="shared" si="79"/>
        <v>1329177.99</v>
      </c>
      <c r="J41" s="168">
        <f t="shared" si="79"/>
        <v>1402109.93</v>
      </c>
      <c r="K41" s="168">
        <f t="shared" si="79"/>
        <v>1293223.1499999994</v>
      </c>
      <c r="L41" s="168">
        <f t="shared" si="79"/>
        <v>1161722.6799999997</v>
      </c>
      <c r="M41" s="168">
        <f t="shared" si="79"/>
        <v>1238693.7799999998</v>
      </c>
      <c r="N41" s="168">
        <f t="shared" si="79"/>
        <v>1212333.9999999995</v>
      </c>
      <c r="O41" s="169">
        <f t="shared" si="79"/>
        <v>1177710.1199999996</v>
      </c>
      <c r="P41" s="61">
        <f t="shared" si="56"/>
        <v>-2.8559687346886173E-2</v>
      </c>
      <c r="R41" s="109"/>
      <c r="S41" s="167">
        <f>SUM(S29:S38)</f>
        <v>300442.73599999992</v>
      </c>
      <c r="T41" s="168">
        <f t="shared" ref="T41:AF41" si="80">SUM(T29:T38)</f>
        <v>304856.92500000005</v>
      </c>
      <c r="U41" s="168">
        <f t="shared" si="80"/>
        <v>316714.93200000003</v>
      </c>
      <c r="V41" s="168">
        <f t="shared" si="80"/>
        <v>322888.01399999985</v>
      </c>
      <c r="W41" s="168">
        <f t="shared" si="80"/>
        <v>324934.25000000006</v>
      </c>
      <c r="X41" s="168">
        <f t="shared" si="80"/>
        <v>332741.63599999982</v>
      </c>
      <c r="Y41" s="168">
        <f t="shared" si="80"/>
        <v>337659.78799999994</v>
      </c>
      <c r="Z41" s="168">
        <f t="shared" si="80"/>
        <v>346421.0039999999</v>
      </c>
      <c r="AA41" s="168">
        <f t="shared" si="80"/>
        <v>364583.27500000002</v>
      </c>
      <c r="AB41" s="168">
        <f t="shared" si="80"/>
        <v>369504.48799999995</v>
      </c>
      <c r="AC41" s="168">
        <f t="shared" si="80"/>
        <v>317231.40099999995</v>
      </c>
      <c r="AD41" s="168">
        <f t="shared" si="80"/>
        <v>349207.2350000001</v>
      </c>
      <c r="AE41" s="168">
        <f t="shared" si="80"/>
        <v>339058.33700000017</v>
      </c>
      <c r="AF41" s="169">
        <f t="shared" si="80"/>
        <v>330393.75700000004</v>
      </c>
      <c r="AG41" s="57">
        <f t="shared" ref="AG41:AG45" si="81">IF(AF41="","",(AF41-AE41)/AE41)</f>
        <v>-2.555483542054926E-2</v>
      </c>
      <c r="AI41" s="199">
        <f t="shared" si="75"/>
        <v>2.5204284934379899</v>
      </c>
      <c r="AJ41" s="173">
        <f t="shared" si="75"/>
        <v>2.2890868220509213</v>
      </c>
      <c r="AK41" s="173">
        <f t="shared" si="76"/>
        <v>2.1131786614193455</v>
      </c>
      <c r="AL41" s="173">
        <f t="shared" si="76"/>
        <v>2.3505453999181776</v>
      </c>
      <c r="AM41" s="173">
        <f t="shared" si="76"/>
        <v>2.8577777388455039</v>
      </c>
      <c r="AN41" s="173">
        <f t="shared" si="76"/>
        <v>2.9394974381646923</v>
      </c>
      <c r="AO41" s="173">
        <f t="shared" si="76"/>
        <v>2.5200594198829416</v>
      </c>
      <c r="AP41" s="173">
        <f t="shared" si="76"/>
        <v>2.6062800212332733</v>
      </c>
      <c r="AQ41" s="173">
        <f t="shared" si="76"/>
        <v>2.6002474356629084</v>
      </c>
      <c r="AR41" s="173">
        <f t="shared" si="76"/>
        <v>2.8572368813533853</v>
      </c>
      <c r="AS41" s="173">
        <f t="shared" si="76"/>
        <v>2.730698181772607</v>
      </c>
      <c r="AT41" s="173">
        <f t="shared" si="76"/>
        <v>2.8191570882030277</v>
      </c>
      <c r="AU41" s="173">
        <f>IF(AE41="","",(AE41/N41)*10)</f>
        <v>2.7967403124881454</v>
      </c>
      <c r="AV41" s="173">
        <f>IF(AF41="","",(AF41/O41)*10)</f>
        <v>2.8053911687538196</v>
      </c>
      <c r="AW41" s="61">
        <f t="shared" ref="AW41:AW42" si="82">IF(AV41="","",(AV41-AU41)/AU41)</f>
        <v>3.0931925381294614E-3</v>
      </c>
      <c r="AZ41" s="105"/>
    </row>
    <row r="42" spans="1:52" ht="20.100000000000001" customHeight="1" x14ac:dyDescent="0.25">
      <c r="A42" s="121" t="s">
        <v>85</v>
      </c>
      <c r="B42" s="117">
        <f>SUM(B29:B31)</f>
        <v>337442.86</v>
      </c>
      <c r="C42" s="154">
        <f>SUM(C29:C31)</f>
        <v>332800.42999999988</v>
      </c>
      <c r="D42" s="154">
        <f>SUM(D29:D31)</f>
        <v>434832.52999999991</v>
      </c>
      <c r="E42" s="154">
        <f t="shared" ref="E42:L42" si="83">SUM(E29:E31)</f>
        <v>397992.19999999995</v>
      </c>
      <c r="F42" s="154">
        <f t="shared" si="83"/>
        <v>320914.02999999997</v>
      </c>
      <c r="G42" s="154">
        <f t="shared" si="83"/>
        <v>319240.09999999998</v>
      </c>
      <c r="H42" s="154">
        <f t="shared" si="83"/>
        <v>375788.15999999986</v>
      </c>
      <c r="I42" s="154">
        <f t="shared" si="83"/>
        <v>329821.17</v>
      </c>
      <c r="J42" s="154">
        <f t="shared" si="83"/>
        <v>409296.98</v>
      </c>
      <c r="K42" s="154">
        <f t="shared" si="83"/>
        <v>362582.60999999987</v>
      </c>
      <c r="L42" s="154">
        <f t="shared" si="83"/>
        <v>323969.94999999995</v>
      </c>
      <c r="M42" s="154">
        <f t="shared" ref="M42:N42" si="84">SUM(M29:M31)</f>
        <v>371518.00999999989</v>
      </c>
      <c r="N42" s="154">
        <f t="shared" si="84"/>
        <v>343792.48999999976</v>
      </c>
      <c r="O42" s="154">
        <f t="shared" ref="O42" si="85">SUM(O29:O31)</f>
        <v>345176.80999999982</v>
      </c>
      <c r="P42" s="61">
        <f t="shared" si="56"/>
        <v>4.0266150083734121E-3</v>
      </c>
      <c r="R42" s="108" t="s">
        <v>85</v>
      </c>
      <c r="S42" s="19">
        <f>SUM(S29:S31)</f>
        <v>82216.569999999963</v>
      </c>
      <c r="T42" s="154">
        <f>SUM(T29:T31)</f>
        <v>78766.856</v>
      </c>
      <c r="U42" s="154">
        <f>SUM(U29:U31)</f>
        <v>86315.356999999989</v>
      </c>
      <c r="V42" s="154">
        <f t="shared" ref="V42:AC42" si="86">SUM(V29:V31)</f>
        <v>84446.709999999992</v>
      </c>
      <c r="W42" s="154">
        <f t="shared" si="86"/>
        <v>88812.746000000028</v>
      </c>
      <c r="X42" s="154">
        <f t="shared" si="86"/>
        <v>88470.203999999969</v>
      </c>
      <c r="Y42" s="154">
        <f t="shared" si="86"/>
        <v>91011.791000000027</v>
      </c>
      <c r="Z42" s="154">
        <f t="shared" si="86"/>
        <v>89366.013999999952</v>
      </c>
      <c r="AA42" s="154">
        <f t="shared" si="86"/>
        <v>99643.168000000005</v>
      </c>
      <c r="AB42" s="154">
        <f t="shared" si="86"/>
        <v>99340.117999999988</v>
      </c>
      <c r="AC42" s="154">
        <f t="shared" si="86"/>
        <v>86053.720000000016</v>
      </c>
      <c r="AD42" s="154">
        <f t="shared" ref="AD42:AE42" si="87">SUM(AD29:AD31)</f>
        <v>101509.05600000001</v>
      </c>
      <c r="AE42" s="154">
        <f t="shared" si="87"/>
        <v>96896.077000000048</v>
      </c>
      <c r="AF42" s="154">
        <f t="shared" ref="AF42" si="88">SUM(AF29:AF31)</f>
        <v>95340.730000000054</v>
      </c>
      <c r="AG42" s="52">
        <f t="shared" si="81"/>
        <v>-1.6051702485333781E-2</v>
      </c>
      <c r="AI42" s="197">
        <f t="shared" si="75"/>
        <v>2.4364590200545351</v>
      </c>
      <c r="AJ42" s="156">
        <f t="shared" si="75"/>
        <v>2.3667894900255999</v>
      </c>
      <c r="AK42" s="156">
        <f t="shared" ref="AK42:AT44" si="89">(U42/D42)*10</f>
        <v>1.9850252923809542</v>
      </c>
      <c r="AL42" s="156">
        <f t="shared" si="89"/>
        <v>2.1218182165379122</v>
      </c>
      <c r="AM42" s="156">
        <f t="shared" si="89"/>
        <v>2.7674934000236773</v>
      </c>
      <c r="AN42" s="156">
        <f t="shared" si="89"/>
        <v>2.7712747865947911</v>
      </c>
      <c r="AO42" s="156">
        <f t="shared" si="89"/>
        <v>2.4218908599994227</v>
      </c>
      <c r="AP42" s="156">
        <f t="shared" si="89"/>
        <v>2.7095293488892769</v>
      </c>
      <c r="AQ42" s="156">
        <f t="shared" si="89"/>
        <v>2.4344955587016552</v>
      </c>
      <c r="AR42" s="156">
        <f t="shared" si="89"/>
        <v>2.7397926778672597</v>
      </c>
      <c r="AS42" s="156">
        <f t="shared" si="89"/>
        <v>2.6562253690504329</v>
      </c>
      <c r="AT42" s="156">
        <f t="shared" si="89"/>
        <v>2.7322782009948869</v>
      </c>
      <c r="AU42" s="156">
        <f t="shared" ref="AU42:AV44" si="90">(AE42/N42)*10</f>
        <v>2.8184465867768118</v>
      </c>
      <c r="AV42" s="156">
        <f t="shared" si="90"/>
        <v>2.7620838723203942</v>
      </c>
      <c r="AW42" s="61">
        <f t="shared" si="82"/>
        <v>-1.9997794075946731E-2</v>
      </c>
      <c r="AZ42" s="105"/>
    </row>
    <row r="43" spans="1:52" ht="20.100000000000001" customHeight="1" x14ac:dyDescent="0.25">
      <c r="A43" s="121" t="s">
        <v>86</v>
      </c>
      <c r="B43" s="117">
        <f>SUM(B32:B34)</f>
        <v>382397.61999999994</v>
      </c>
      <c r="C43" s="154">
        <f>SUM(C32:C34)</f>
        <v>466419.70999999996</v>
      </c>
      <c r="D43" s="154">
        <f>SUM(D32:D34)</f>
        <v>416251.13000000024</v>
      </c>
      <c r="E43" s="154">
        <f t="shared" ref="E43:L43" si="91">SUM(E32:E34)</f>
        <v>452362.07000000007</v>
      </c>
      <c r="F43" s="154">
        <f t="shared" si="91"/>
        <v>346745.78999999992</v>
      </c>
      <c r="G43" s="154">
        <f t="shared" si="91"/>
        <v>356512.32999999996</v>
      </c>
      <c r="H43" s="154">
        <f t="shared" si="91"/>
        <v>427716.65999999992</v>
      </c>
      <c r="I43" s="154">
        <f t="shared" si="91"/>
        <v>426590.23</v>
      </c>
      <c r="J43" s="154">
        <f t="shared" si="91"/>
        <v>454858.03</v>
      </c>
      <c r="K43" s="154">
        <f t="shared" si="91"/>
        <v>390784.71999999991</v>
      </c>
      <c r="L43" s="154">
        <f t="shared" si="91"/>
        <v>348578.50999999989</v>
      </c>
      <c r="M43" s="154">
        <f t="shared" ref="M43:N43" si="92">SUM(M32:M34)</f>
        <v>402799.82999999984</v>
      </c>
      <c r="N43" s="154">
        <f t="shared" si="92"/>
        <v>382135.83999999968</v>
      </c>
      <c r="O43" s="154">
        <f>IF(O34="","",SUM(O32:O34))</f>
        <v>370083.47000000009</v>
      </c>
      <c r="P43" s="52">
        <f t="shared" si="56"/>
        <v>-3.1539491297125119E-2</v>
      </c>
      <c r="R43" s="109" t="s">
        <v>86</v>
      </c>
      <c r="S43" s="19">
        <f>SUM(S32:S34)</f>
        <v>86998.260999999969</v>
      </c>
      <c r="T43" s="154">
        <f>SUM(T32:T34)</f>
        <v>91054.148000000016</v>
      </c>
      <c r="U43" s="154">
        <f>SUM(U32:U34)</f>
        <v>86989.97</v>
      </c>
      <c r="V43" s="154">
        <f t="shared" ref="V43:AC43" si="93">SUM(V32:V34)</f>
        <v>94857.412999999986</v>
      </c>
      <c r="W43" s="154">
        <f t="shared" si="93"/>
        <v>91989.164000000033</v>
      </c>
      <c r="X43" s="154">
        <f t="shared" si="93"/>
        <v>97881.056000000011</v>
      </c>
      <c r="Y43" s="154">
        <f t="shared" si="93"/>
        <v>97771.116999999969</v>
      </c>
      <c r="Z43" s="154">
        <f t="shared" si="93"/>
        <v>103996.73799999995</v>
      </c>
      <c r="AA43" s="154">
        <f t="shared" si="93"/>
        <v>107258.03199999998</v>
      </c>
      <c r="AB43" s="154">
        <f t="shared" si="93"/>
        <v>100592.079</v>
      </c>
      <c r="AC43" s="154">
        <f t="shared" si="93"/>
        <v>90380.885999999999</v>
      </c>
      <c r="AD43" s="154">
        <f t="shared" ref="AD43:AE43" si="94">SUM(AD32:AD34)</f>
        <v>108425.69100000005</v>
      </c>
      <c r="AE43" s="154">
        <f t="shared" si="94"/>
        <v>101593.97400000006</v>
      </c>
      <c r="AF43" s="154">
        <f>IF(AF34="","",SUM(AF32:AF34))</f>
        <v>99725.883000000031</v>
      </c>
      <c r="AG43" s="52">
        <f t="shared" si="81"/>
        <v>-1.8387813040958791E-2</v>
      </c>
      <c r="AI43" s="198">
        <f t="shared" si="75"/>
        <v>2.2750732862824821</v>
      </c>
      <c r="AJ43" s="157">
        <f t="shared" si="75"/>
        <v>1.9521934010893327</v>
      </c>
      <c r="AK43" s="157">
        <f t="shared" si="89"/>
        <v>2.0898434558003469</v>
      </c>
      <c r="AL43" s="157">
        <f t="shared" si="89"/>
        <v>2.0969356029341712</v>
      </c>
      <c r="AM43" s="157">
        <f t="shared" si="89"/>
        <v>2.6529280715996597</v>
      </c>
      <c r="AN43" s="157">
        <f t="shared" si="89"/>
        <v>2.7455167118623924</v>
      </c>
      <c r="AO43" s="157">
        <f t="shared" si="89"/>
        <v>2.2858851698692302</v>
      </c>
      <c r="AP43" s="157">
        <f t="shared" si="89"/>
        <v>2.4378602857360319</v>
      </c>
      <c r="AQ43" s="157">
        <f t="shared" si="89"/>
        <v>2.3580551496474618</v>
      </c>
      <c r="AR43" s="157">
        <f t="shared" si="89"/>
        <v>2.5741047142273121</v>
      </c>
      <c r="AS43" s="157">
        <f t="shared" si="89"/>
        <v>2.5928415954270969</v>
      </c>
      <c r="AT43" s="157">
        <f t="shared" si="89"/>
        <v>2.6918008133220934</v>
      </c>
      <c r="AU43" s="157">
        <f t="shared" si="90"/>
        <v>2.6585827176011585</v>
      </c>
      <c r="AV43" s="157">
        <f t="shared" ref="AV43" si="95">(AF43/O43)*10</f>
        <v>2.6946862284878597</v>
      </c>
      <c r="AW43" s="52">
        <f t="shared" ref="AW43" si="96">IF(AV43="","",(AV43-AU43)/AU43)</f>
        <v>1.3579984044761033E-2</v>
      </c>
      <c r="AZ43" s="105"/>
    </row>
    <row r="44" spans="1:52" ht="20.100000000000001" customHeight="1" x14ac:dyDescent="0.25">
      <c r="A44" s="121" t="s">
        <v>87</v>
      </c>
      <c r="B44" s="117">
        <f>SUM(B35:B37)</f>
        <v>350097.77999999997</v>
      </c>
      <c r="C44" s="154">
        <f>SUM(C35:C37)</f>
        <v>402574.6700000001</v>
      </c>
      <c r="D44" s="154">
        <f>SUM(D35:D37)</f>
        <v>433753.65999999992</v>
      </c>
      <c r="E44" s="154">
        <f t="shared" ref="E44:L44" si="97">SUM(E35:E37)</f>
        <v>380039.47999999986</v>
      </c>
      <c r="F44" s="154">
        <f t="shared" si="97"/>
        <v>326934.71000000002</v>
      </c>
      <c r="G44" s="154">
        <f t="shared" si="97"/>
        <v>312275.05999999988</v>
      </c>
      <c r="H44" s="154">
        <f t="shared" si="97"/>
        <v>397927.66000000009</v>
      </c>
      <c r="I44" s="154">
        <f t="shared" si="97"/>
        <v>401306.53999999992</v>
      </c>
      <c r="J44" s="154">
        <f t="shared" si="97"/>
        <v>370175.25</v>
      </c>
      <c r="K44" s="154">
        <f t="shared" si="97"/>
        <v>378308.29999999981</v>
      </c>
      <c r="L44" s="154">
        <f t="shared" si="97"/>
        <v>363918.54</v>
      </c>
      <c r="M44" s="154">
        <f t="shared" ref="M44:N44" si="98">SUM(M35:M37)</f>
        <v>337143.84999999986</v>
      </c>
      <c r="N44" s="154">
        <f t="shared" si="98"/>
        <v>356836.42999999993</v>
      </c>
      <c r="O44" s="154">
        <f>IF(O37="","",SUM(O35:O37))</f>
        <v>332301.22999999981</v>
      </c>
      <c r="P44" s="52">
        <f t="shared" si="56"/>
        <v>-6.8757553706049954E-2</v>
      </c>
      <c r="R44" s="109" t="s">
        <v>87</v>
      </c>
      <c r="S44" s="19">
        <f>SUM(S35:S37)</f>
        <v>91499.962999999989</v>
      </c>
      <c r="T44" s="154">
        <f>SUM(T35:T37)</f>
        <v>94301.094000000012</v>
      </c>
      <c r="U44" s="154">
        <f>SUM(U35:U37)</f>
        <v>95143.493000000002</v>
      </c>
      <c r="V44" s="154">
        <f t="shared" ref="V44:AC44" si="99">SUM(V35:V37)</f>
        <v>95010.713999999993</v>
      </c>
      <c r="W44" s="154">
        <f t="shared" si="99"/>
        <v>96933.330000000016</v>
      </c>
      <c r="X44" s="154">
        <f t="shared" si="99"/>
        <v>97029.099999999919</v>
      </c>
      <c r="Y44" s="154">
        <f t="shared" si="99"/>
        <v>103464.25199999993</v>
      </c>
      <c r="Z44" s="154">
        <f t="shared" si="99"/>
        <v>101256.62400000007</v>
      </c>
      <c r="AA44" s="154">
        <f t="shared" si="99"/>
        <v>103099.24100000001</v>
      </c>
      <c r="AB44" s="154">
        <f t="shared" si="99"/>
        <v>114633.18400000001</v>
      </c>
      <c r="AC44" s="154">
        <f t="shared" si="99"/>
        <v>101186.17999999993</v>
      </c>
      <c r="AD44" s="154">
        <f t="shared" ref="AD44:AE44" si="100">SUM(AD35:AD37)</f>
        <v>99045.043999999994</v>
      </c>
      <c r="AE44" s="154">
        <f t="shared" si="100"/>
        <v>99499.376000000018</v>
      </c>
      <c r="AF44" s="154">
        <f>IF(AF37="","",SUM(AF35:AF37))</f>
        <v>94059.060999999958</v>
      </c>
      <c r="AG44" s="52">
        <f t="shared" si="81"/>
        <v>-5.4676875561511656E-2</v>
      </c>
      <c r="AI44" s="198">
        <f t="shared" si="75"/>
        <v>2.613554504687233</v>
      </c>
      <c r="AJ44" s="157">
        <f t="shared" si="75"/>
        <v>2.3424497621770386</v>
      </c>
      <c r="AK44" s="157">
        <f t="shared" si="89"/>
        <v>2.1934914163029777</v>
      </c>
      <c r="AL44" s="157">
        <f t="shared" si="89"/>
        <v>2.5000222082189993</v>
      </c>
      <c r="AM44" s="157">
        <f t="shared" si="89"/>
        <v>2.9649140037776966</v>
      </c>
      <c r="AN44" s="157">
        <f t="shared" si="89"/>
        <v>3.1071677642140223</v>
      </c>
      <c r="AO44" s="157">
        <f t="shared" si="89"/>
        <v>2.6000769084511473</v>
      </c>
      <c r="AP44" s="157">
        <f t="shared" si="89"/>
        <v>2.5231740305054604</v>
      </c>
      <c r="AQ44" s="157">
        <f t="shared" si="89"/>
        <v>2.7851467919586739</v>
      </c>
      <c r="AR44" s="157">
        <f t="shared" si="89"/>
        <v>3.0301524973150222</v>
      </c>
      <c r="AS44" s="157">
        <f t="shared" si="89"/>
        <v>2.780462352921067</v>
      </c>
      <c r="AT44" s="157">
        <f t="shared" si="89"/>
        <v>2.9377680773355359</v>
      </c>
      <c r="AU44" s="157">
        <f t="shared" si="90"/>
        <v>2.7883749425472066</v>
      </c>
      <c r="AV44" s="157">
        <f t="shared" ref="AV44" si="101">(AF44/O44)*10</f>
        <v>2.8305360470678971</v>
      </c>
      <c r="AW44" s="52">
        <f t="shared" ref="AW44" si="102">IF(AV44="","",(AV44-AU44)/AU44)</f>
        <v>1.5120313942491491E-2</v>
      </c>
      <c r="AZ44" s="105"/>
    </row>
    <row r="45" spans="1:52" ht="20.100000000000001" customHeight="1" thickBot="1" x14ac:dyDescent="0.3">
      <c r="A45" s="122" t="s">
        <v>88</v>
      </c>
      <c r="B45" s="196">
        <f>SUM(B38:B40)</f>
        <v>427021.0799999999</v>
      </c>
      <c r="C45" s="155">
        <f>SUM(C38:C40)</f>
        <v>480037.80000000005</v>
      </c>
      <c r="D45" s="155">
        <f>IF(D40="","",SUM(D38:D40))</f>
        <v>581834.22999999986</v>
      </c>
      <c r="E45" s="155">
        <f t="shared" ref="E45:L45" si="103">IF(E40="","",SUM(E38:E40))</f>
        <v>407657.96999999974</v>
      </c>
      <c r="F45" s="155">
        <f t="shared" si="103"/>
        <v>389896.20999999979</v>
      </c>
      <c r="G45" s="155">
        <f t="shared" si="103"/>
        <v>414494.53</v>
      </c>
      <c r="H45" s="155">
        <f t="shared" si="103"/>
        <v>445352.96000000014</v>
      </c>
      <c r="I45" s="155">
        <f t="shared" si="103"/>
        <v>520911.64999999973</v>
      </c>
      <c r="J45" s="155">
        <f t="shared" si="103"/>
        <v>447178.6</v>
      </c>
      <c r="K45" s="155">
        <f t="shared" si="103"/>
        <v>436294.14999999967</v>
      </c>
      <c r="L45" s="155">
        <f t="shared" si="103"/>
        <v>375280.25999999972</v>
      </c>
      <c r="M45" s="155">
        <f t="shared" ref="M45:N45" si="104">IF(M40="","",SUM(M38:M40))</f>
        <v>397265.69</v>
      </c>
      <c r="N45" s="155">
        <f t="shared" si="104"/>
        <v>385842.90000000014</v>
      </c>
      <c r="O45" s="155" t="str">
        <f>IF(O40="","",SUM(O38:O40))</f>
        <v/>
      </c>
      <c r="P45" s="55" t="str">
        <f t="shared" si="56"/>
        <v/>
      </c>
      <c r="R45" s="110" t="s">
        <v>88</v>
      </c>
      <c r="S45" s="21">
        <f>SUM(S38:S40)</f>
        <v>125441.85800000001</v>
      </c>
      <c r="T45" s="155">
        <f>SUM(T38:T40)</f>
        <v>126865.47399999999</v>
      </c>
      <c r="U45" s="155">
        <f>IF(U40="","",SUM(U38:U40))</f>
        <v>137614.27400000003</v>
      </c>
      <c r="V45" s="155">
        <f t="shared" ref="V45:AC45" si="105">IF(V40="","",SUM(V38:V40))</f>
        <v>133283.21699999986</v>
      </c>
      <c r="W45" s="155">
        <f t="shared" si="105"/>
        <v>129217.92900000005</v>
      </c>
      <c r="X45" s="155">
        <f t="shared" si="105"/>
        <v>138507.0309999999</v>
      </c>
      <c r="Y45" s="155">
        <f t="shared" si="105"/>
        <v>139017.64100000003</v>
      </c>
      <c r="Z45" s="155">
        <f t="shared" si="105"/>
        <v>147745.076</v>
      </c>
      <c r="AA45" s="155">
        <f t="shared" si="105"/>
        <v>144201.65400000001</v>
      </c>
      <c r="AB45" s="155">
        <f t="shared" si="105"/>
        <v>140364.57099999997</v>
      </c>
      <c r="AC45" s="155">
        <f t="shared" si="105"/>
        <v>116333.356</v>
      </c>
      <c r="AD45" s="155">
        <f t="shared" ref="AD45:AE45" si="106">IF(AD40="","",SUM(AD38:AD40))</f>
        <v>120666.09900000007</v>
      </c>
      <c r="AE45" s="155">
        <f t="shared" si="106"/>
        <v>120177.06300000002</v>
      </c>
      <c r="AF45" s="155" t="str">
        <f>IF(AF40="","",SUM(AF38:AF40))</f>
        <v/>
      </c>
      <c r="AG45" s="55" t="str">
        <f t="shared" si="81"/>
        <v/>
      </c>
      <c r="AI45" s="200">
        <f t="shared" si="75"/>
        <v>2.9376034082439215</v>
      </c>
      <c r="AJ45" s="158">
        <f t="shared" si="75"/>
        <v>2.642822586054681</v>
      </c>
      <c r="AK45" s="158">
        <f t="shared" ref="AK45:AT45" si="107">IF(U40="","",(U45/D45)*10)</f>
        <v>2.3651800960558829</v>
      </c>
      <c r="AL45" s="158">
        <f t="shared" si="107"/>
        <v>3.2694863539648189</v>
      </c>
      <c r="AM45" s="158">
        <f t="shared" si="107"/>
        <v>3.3141622228130947</v>
      </c>
      <c r="AN45" s="158">
        <f t="shared" si="107"/>
        <v>3.3415888745262787</v>
      </c>
      <c r="AO45" s="158">
        <f t="shared" si="107"/>
        <v>3.1215160442629593</v>
      </c>
      <c r="AP45" s="158">
        <f t="shared" si="107"/>
        <v>2.8362789736032989</v>
      </c>
      <c r="AQ45" s="158">
        <f t="shared" si="107"/>
        <v>3.2246993483140747</v>
      </c>
      <c r="AR45" s="158">
        <f t="shared" si="107"/>
        <v>3.2172003910664415</v>
      </c>
      <c r="AS45" s="158">
        <f t="shared" si="107"/>
        <v>3.0999060808580792</v>
      </c>
      <c r="AT45" s="158">
        <f t="shared" si="107"/>
        <v>3.0374155643795984</v>
      </c>
      <c r="AU45" s="158">
        <f>IF(AE40="","",(AE45/N45)*10)</f>
        <v>3.1146630662375796</v>
      </c>
      <c r="AV45" s="158"/>
      <c r="AW45" s="55"/>
      <c r="AZ45" s="105"/>
    </row>
    <row r="46" spans="1:52" x14ac:dyDescent="0.25"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Z46" s="105"/>
    </row>
    <row r="47" spans="1:52" ht="15.75" thickBot="1" x14ac:dyDescent="0.3">
      <c r="P47" s="107" t="s">
        <v>1</v>
      </c>
      <c r="AG47" s="289">
        <v>1000</v>
      </c>
      <c r="AW47" s="289" t="s">
        <v>47</v>
      </c>
      <c r="AZ47" s="105"/>
    </row>
    <row r="48" spans="1:52" ht="20.100000000000001" customHeight="1" x14ac:dyDescent="0.25">
      <c r="A48" s="332" t="s">
        <v>15</v>
      </c>
      <c r="B48" s="334" t="s">
        <v>72</v>
      </c>
      <c r="C48" s="328"/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328"/>
      <c r="O48" s="329"/>
      <c r="P48" s="330" t="s">
        <v>148</v>
      </c>
      <c r="R48" s="335" t="s">
        <v>3</v>
      </c>
      <c r="S48" s="327" t="s">
        <v>72</v>
      </c>
      <c r="T48" s="328"/>
      <c r="U48" s="328"/>
      <c r="V48" s="328"/>
      <c r="W48" s="328"/>
      <c r="X48" s="328"/>
      <c r="Y48" s="328"/>
      <c r="Z48" s="328"/>
      <c r="AA48" s="328"/>
      <c r="AB48" s="328"/>
      <c r="AC48" s="328"/>
      <c r="AD48" s="328"/>
      <c r="AE48" s="328"/>
      <c r="AF48" s="329"/>
      <c r="AG48" s="330" t="s">
        <v>148</v>
      </c>
      <c r="AI48" s="327" t="s">
        <v>72</v>
      </c>
      <c r="AJ48" s="328"/>
      <c r="AK48" s="328"/>
      <c r="AL48" s="328"/>
      <c r="AM48" s="328"/>
      <c r="AN48" s="328"/>
      <c r="AO48" s="328"/>
      <c r="AP48" s="328"/>
      <c r="AQ48" s="328"/>
      <c r="AR48" s="328"/>
      <c r="AS48" s="328"/>
      <c r="AT48" s="328"/>
      <c r="AU48" s="328"/>
      <c r="AV48" s="329"/>
      <c r="AW48" s="330" t="str">
        <f>AG48</f>
        <v>D       2023/2022</v>
      </c>
      <c r="AZ48" s="105"/>
    </row>
    <row r="49" spans="1:52" ht="20.100000000000001" customHeight="1" thickBot="1" x14ac:dyDescent="0.3">
      <c r="A49" s="333"/>
      <c r="B49" s="99">
        <v>2010</v>
      </c>
      <c r="C49" s="135">
        <v>2011</v>
      </c>
      <c r="D49" s="135">
        <v>2012</v>
      </c>
      <c r="E49" s="135">
        <v>2013</v>
      </c>
      <c r="F49" s="135">
        <v>2014</v>
      </c>
      <c r="G49" s="135">
        <v>2015</v>
      </c>
      <c r="H49" s="135">
        <v>2016</v>
      </c>
      <c r="I49" s="135">
        <v>2017</v>
      </c>
      <c r="J49" s="135">
        <v>2018</v>
      </c>
      <c r="K49" s="265">
        <v>2019</v>
      </c>
      <c r="L49" s="265">
        <v>2020</v>
      </c>
      <c r="M49" s="265">
        <v>2021</v>
      </c>
      <c r="N49" s="265">
        <v>2022</v>
      </c>
      <c r="O49" s="133">
        <v>2023</v>
      </c>
      <c r="P49" s="331"/>
      <c r="R49" s="336"/>
      <c r="S49" s="25">
        <v>2010</v>
      </c>
      <c r="T49" s="135">
        <v>2011</v>
      </c>
      <c r="U49" s="135">
        <v>2012</v>
      </c>
      <c r="V49" s="135">
        <v>2013</v>
      </c>
      <c r="W49" s="135">
        <v>2014</v>
      </c>
      <c r="X49" s="135">
        <v>2015</v>
      </c>
      <c r="Y49" s="135">
        <v>2016</v>
      </c>
      <c r="Z49" s="135">
        <v>2017</v>
      </c>
      <c r="AA49" s="135">
        <v>2018</v>
      </c>
      <c r="AB49" s="135">
        <v>2019</v>
      </c>
      <c r="AC49" s="135">
        <v>2020</v>
      </c>
      <c r="AD49" s="135">
        <v>2021</v>
      </c>
      <c r="AE49" s="135">
        <v>2022</v>
      </c>
      <c r="AF49" s="133">
        <v>2023</v>
      </c>
      <c r="AG49" s="331"/>
      <c r="AI49" s="25">
        <v>2010</v>
      </c>
      <c r="AJ49" s="135">
        <v>2011</v>
      </c>
      <c r="AK49" s="135">
        <v>2012</v>
      </c>
      <c r="AL49" s="135">
        <v>2013</v>
      </c>
      <c r="AM49" s="135">
        <v>2014</v>
      </c>
      <c r="AN49" s="135">
        <v>2015</v>
      </c>
      <c r="AO49" s="135">
        <v>2017</v>
      </c>
      <c r="AP49" s="135">
        <v>2017</v>
      </c>
      <c r="AQ49" s="135">
        <v>2018</v>
      </c>
      <c r="AR49" s="135">
        <v>2019</v>
      </c>
      <c r="AS49" s="135">
        <v>2020</v>
      </c>
      <c r="AT49" s="135">
        <v>2021</v>
      </c>
      <c r="AU49" s="135">
        <v>2022</v>
      </c>
      <c r="AV49" s="133">
        <v>2023</v>
      </c>
      <c r="AW49" s="331"/>
      <c r="AZ49" s="105"/>
    </row>
    <row r="50" spans="1:52" ht="3" customHeight="1" thickBot="1" x14ac:dyDescent="0.3">
      <c r="A50" s="291" t="s">
        <v>90</v>
      </c>
      <c r="B50" s="290"/>
      <c r="C50" s="290"/>
      <c r="D50" s="290"/>
      <c r="E50" s="290"/>
      <c r="F50" s="290"/>
      <c r="G50" s="290"/>
      <c r="H50" s="290"/>
      <c r="I50" s="290"/>
      <c r="J50" s="295"/>
      <c r="K50" s="290"/>
      <c r="L50" s="290"/>
      <c r="M50" s="290"/>
      <c r="N50" s="290"/>
      <c r="O50" s="290"/>
      <c r="P50" s="292"/>
      <c r="R50" s="291"/>
      <c r="S50" s="293">
        <v>2010</v>
      </c>
      <c r="T50" s="293">
        <v>2011</v>
      </c>
      <c r="U50" s="293">
        <v>2012</v>
      </c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4"/>
      <c r="AI50" s="293"/>
      <c r="AJ50" s="293"/>
      <c r="AK50" s="293"/>
      <c r="AL50" s="293"/>
      <c r="AM50" s="293"/>
      <c r="AN50" s="293"/>
      <c r="AO50" s="293"/>
      <c r="AP50" s="293"/>
      <c r="AQ50" s="293"/>
      <c r="AR50" s="293"/>
      <c r="AS50" s="293"/>
      <c r="AT50" s="293"/>
      <c r="AU50" s="293"/>
      <c r="AV50" s="293"/>
      <c r="AW50" s="292"/>
      <c r="AZ50" s="105"/>
    </row>
    <row r="51" spans="1:52" ht="20.100000000000001" customHeight="1" x14ac:dyDescent="0.25">
      <c r="A51" s="120" t="s">
        <v>73</v>
      </c>
      <c r="B51" s="115">
        <v>77038.130000000048</v>
      </c>
      <c r="C51" s="153">
        <v>75617.27</v>
      </c>
      <c r="D51" s="153">
        <v>113844.10000000002</v>
      </c>
      <c r="E51" s="153">
        <v>93610.949999999983</v>
      </c>
      <c r="F51" s="153">
        <v>94388.039999999921</v>
      </c>
      <c r="G51" s="153">
        <v>91436.9399999999</v>
      </c>
      <c r="H51" s="153">
        <v>70145.979999999967</v>
      </c>
      <c r="I51" s="153">
        <v>96670.400000000038</v>
      </c>
      <c r="J51" s="153">
        <v>86690.71</v>
      </c>
      <c r="K51" s="204">
        <v>102746.46999999988</v>
      </c>
      <c r="L51" s="204">
        <v>136996.50000000012</v>
      </c>
      <c r="M51" s="204">
        <v>121646.6599999999</v>
      </c>
      <c r="N51" s="204">
        <v>128442.5299999998</v>
      </c>
      <c r="O51" s="112">
        <v>136132.38999999993</v>
      </c>
      <c r="P51" s="61">
        <f>IF(O51="","",(O51-N51)/N51)</f>
        <v>5.9870044602828548E-2</v>
      </c>
      <c r="R51" s="109" t="s">
        <v>73</v>
      </c>
      <c r="S51" s="115">
        <v>14178.058999999999</v>
      </c>
      <c r="T51" s="153">
        <v>16344.844999999999</v>
      </c>
      <c r="U51" s="153">
        <v>18481.169000000002</v>
      </c>
      <c r="V51" s="153">
        <v>20000.632999999987</v>
      </c>
      <c r="W51" s="153">
        <v>18045.733999999989</v>
      </c>
      <c r="X51" s="153">
        <v>19063.57499999999</v>
      </c>
      <c r="Y51" s="153">
        <v>17884.870999999992</v>
      </c>
      <c r="Z51" s="153">
        <v>22256.164000000001</v>
      </c>
      <c r="AA51" s="153">
        <v>22751.996999999999</v>
      </c>
      <c r="AB51" s="153">
        <v>25859.545000000013</v>
      </c>
      <c r="AC51" s="153">
        <v>35304.031000000017</v>
      </c>
      <c r="AD51" s="153">
        <v>29875.058000000012</v>
      </c>
      <c r="AE51" s="153">
        <v>35625.285999999978</v>
      </c>
      <c r="AF51" s="112">
        <v>34983.273000000016</v>
      </c>
      <c r="AG51" s="61">
        <f>(AF51-AE51)/AE51</f>
        <v>-1.8021272867815376E-2</v>
      </c>
      <c r="AI51" s="197">
        <f t="shared" ref="AI51:AI60" si="108">(S51/B51)*10</f>
        <v>1.8403950095881081</v>
      </c>
      <c r="AJ51" s="156">
        <f t="shared" ref="AJ51:AJ60" si="109">(T51/C51)*10</f>
        <v>2.1615227579625658</v>
      </c>
      <c r="AK51" s="156">
        <f t="shared" ref="AK51:AK60" si="110">(U51/D51)*10</f>
        <v>1.6233752122420044</v>
      </c>
      <c r="AL51" s="156">
        <f t="shared" ref="AL51:AL60" si="111">(V51/E51)*10</f>
        <v>2.1365698136809841</v>
      </c>
      <c r="AM51" s="156">
        <f t="shared" ref="AM51:AM60" si="112">(W51/F51)*10</f>
        <v>1.9118665881821473</v>
      </c>
      <c r="AN51" s="156">
        <f t="shared" ref="AN51:AN60" si="113">(X51/G51)*10</f>
        <v>2.084887683249244</v>
      </c>
      <c r="AO51" s="156">
        <f t="shared" ref="AO51:AO60" si="114">(Y51/H51)*10</f>
        <v>2.5496644283820684</v>
      </c>
      <c r="AP51" s="156">
        <f t="shared" ref="AP51:AP60" si="115">(Z51/I51)*10</f>
        <v>2.3022728777371348</v>
      </c>
      <c r="AQ51" s="156">
        <f t="shared" ref="AQ51:AQ60" si="116">(AA51/J51)*10</f>
        <v>2.6245023255663726</v>
      </c>
      <c r="AR51" s="156">
        <f t="shared" ref="AR51:AR60" si="117">(AB51/K51)*10</f>
        <v>2.5168305052232003</v>
      </c>
      <c r="AS51" s="156">
        <f t="shared" ref="AS51:AT60" si="118">(AC51/L51)*10</f>
        <v>2.5770024051709339</v>
      </c>
      <c r="AT51" s="156">
        <f t="shared" si="118"/>
        <v>2.4558880613738214</v>
      </c>
      <c r="AU51" s="156">
        <f>(AE51/N51)*10</f>
        <v>2.7736362714125953</v>
      </c>
      <c r="AV51" s="156">
        <f>(AF51/O51)*10</f>
        <v>2.5697979004115061</v>
      </c>
      <c r="AW51" s="61">
        <f t="shared" ref="AW51" si="119">IF(AV51="","",(AV51-AU51)/AU51)</f>
        <v>-7.3491384974308682E-2</v>
      </c>
      <c r="AZ51" s="105"/>
    </row>
    <row r="52" spans="1:52" ht="20.100000000000001" customHeight="1" x14ac:dyDescent="0.25">
      <c r="A52" s="121" t="s">
        <v>74</v>
      </c>
      <c r="B52" s="117">
        <v>72819.339999999982</v>
      </c>
      <c r="C52" s="154">
        <v>87274.840000000011</v>
      </c>
      <c r="D52" s="154">
        <v>101727.20000000001</v>
      </c>
      <c r="E52" s="154">
        <v>110658.78999999996</v>
      </c>
      <c r="F52" s="154">
        <v>109991.49999999996</v>
      </c>
      <c r="G52" s="154">
        <v>92866.790000000066</v>
      </c>
      <c r="H52" s="154">
        <v>72567.640000000072</v>
      </c>
      <c r="I52" s="154">
        <v>85040.37</v>
      </c>
      <c r="J52" s="154">
        <v>97721.83</v>
      </c>
      <c r="K52" s="202">
        <v>111683.34999999996</v>
      </c>
      <c r="L52" s="202">
        <v>113066.83</v>
      </c>
      <c r="M52" s="202">
        <v>124276.87000000002</v>
      </c>
      <c r="N52" s="202">
        <v>138621.96999999994</v>
      </c>
      <c r="O52" s="119">
        <v>127037.36999999995</v>
      </c>
      <c r="P52" s="52">
        <f t="shared" ref="P52:P67" si="120">IF(O52="","",(O52-N52)/N52)</f>
        <v>-8.3569725635842543E-2</v>
      </c>
      <c r="R52" s="109" t="s">
        <v>74</v>
      </c>
      <c r="S52" s="117">
        <v>14439.179</v>
      </c>
      <c r="T52" s="154">
        <v>17444.693999999992</v>
      </c>
      <c r="U52" s="154">
        <v>20090.994000000017</v>
      </c>
      <c r="V52" s="154">
        <v>22514.599000000009</v>
      </c>
      <c r="W52" s="154">
        <v>22065.344000000008</v>
      </c>
      <c r="X52" s="154">
        <v>19101.218999999997</v>
      </c>
      <c r="Y52" s="154">
        <v>19254.929999999989</v>
      </c>
      <c r="Z52" s="154">
        <v>22517.317999999988</v>
      </c>
      <c r="AA52" s="154">
        <v>25713.953000000001</v>
      </c>
      <c r="AB52" s="154">
        <v>28323.108</v>
      </c>
      <c r="AC52" s="154">
        <v>28077.08600000001</v>
      </c>
      <c r="AD52" s="154">
        <v>31587.514000000025</v>
      </c>
      <c r="AE52" s="154">
        <v>37504.744000000028</v>
      </c>
      <c r="AF52" s="119">
        <v>37715.522000000034</v>
      </c>
      <c r="AG52" s="52">
        <f t="shared" ref="AG52:AG60" si="121">(AF52-AE52)/AE52</f>
        <v>5.6200356946845328E-3</v>
      </c>
      <c r="AI52" s="198">
        <f t="shared" si="108"/>
        <v>1.9828769390109828</v>
      </c>
      <c r="AJ52" s="157">
        <f t="shared" si="109"/>
        <v>1.9988227993313985</v>
      </c>
      <c r="AK52" s="157">
        <f t="shared" si="110"/>
        <v>1.9749874173279136</v>
      </c>
      <c r="AL52" s="157">
        <f t="shared" si="111"/>
        <v>2.0345965286625685</v>
      </c>
      <c r="AM52" s="157">
        <f t="shared" si="112"/>
        <v>2.0060953800975545</v>
      </c>
      <c r="AN52" s="157">
        <f t="shared" si="113"/>
        <v>2.0568406639230217</v>
      </c>
      <c r="AO52" s="157">
        <f t="shared" si="114"/>
        <v>2.6533769046368283</v>
      </c>
      <c r="AP52" s="157">
        <f t="shared" si="115"/>
        <v>2.647838667682183</v>
      </c>
      <c r="AQ52" s="157">
        <f t="shared" si="116"/>
        <v>2.631341738074287</v>
      </c>
      <c r="AR52" s="157">
        <f t="shared" si="117"/>
        <v>2.536018842558001</v>
      </c>
      <c r="AS52" s="157">
        <f t="shared" si="118"/>
        <v>2.4832292547690611</v>
      </c>
      <c r="AT52" s="157">
        <f t="shared" si="118"/>
        <v>2.5417049850064632</v>
      </c>
      <c r="AU52" s="157">
        <f t="shared" ref="AU52:AU60" si="122">(AE52/N52)*10</f>
        <v>2.7055411202134874</v>
      </c>
      <c r="AV52" s="157">
        <f t="shared" ref="AV52" si="123">(AF52/O52)*10</f>
        <v>2.9688525510249502</v>
      </c>
      <c r="AW52" s="52">
        <f t="shared" ref="AW52" si="124">IF(AV52="","",(AV52-AU52)/AU52)</f>
        <v>9.7323019356174323E-2</v>
      </c>
      <c r="AZ52" s="105"/>
    </row>
    <row r="53" spans="1:52" ht="20.100000000000001" customHeight="1" x14ac:dyDescent="0.25">
      <c r="A53" s="121" t="s">
        <v>75</v>
      </c>
      <c r="B53" s="117">
        <v>84633.959999999977</v>
      </c>
      <c r="C53" s="154">
        <v>105231.42000000006</v>
      </c>
      <c r="D53" s="154">
        <v>125552.12000000001</v>
      </c>
      <c r="E53" s="154">
        <v>103316.65999999999</v>
      </c>
      <c r="F53" s="154">
        <v>107623.27999999997</v>
      </c>
      <c r="G53" s="154">
        <v>129782.01999999996</v>
      </c>
      <c r="H53" s="154">
        <v>82471.939999999886</v>
      </c>
      <c r="I53" s="154">
        <v>109657.74999999996</v>
      </c>
      <c r="J53" s="154">
        <v>106502.67</v>
      </c>
      <c r="K53" s="202">
        <v>100151.61999999988</v>
      </c>
      <c r="L53" s="202">
        <v>137560.88999999996</v>
      </c>
      <c r="M53" s="202">
        <v>160491.22000000006</v>
      </c>
      <c r="N53" s="202">
        <v>144711.77000000008</v>
      </c>
      <c r="O53" s="119">
        <v>150571.64000000007</v>
      </c>
      <c r="P53" s="52">
        <f t="shared" si="120"/>
        <v>4.0493389031175504E-2</v>
      </c>
      <c r="R53" s="109" t="s">
        <v>75</v>
      </c>
      <c r="S53" s="117">
        <v>16992.152000000002</v>
      </c>
      <c r="T53" s="154">
        <v>19273.382000000009</v>
      </c>
      <c r="U53" s="154">
        <v>22749.488000000016</v>
      </c>
      <c r="V53" s="154">
        <v>20836.083999999995</v>
      </c>
      <c r="W53" s="154">
        <v>21337.534000000003</v>
      </c>
      <c r="X53" s="154">
        <v>27425.90399999998</v>
      </c>
      <c r="Y53" s="154">
        <v>21464.642000000003</v>
      </c>
      <c r="Z53" s="154">
        <v>29322.409999999974</v>
      </c>
      <c r="AA53" s="154">
        <v>27877.649000000001</v>
      </c>
      <c r="AB53" s="154">
        <v>26138.823000000029</v>
      </c>
      <c r="AC53" s="154">
        <v>35987.321000000011</v>
      </c>
      <c r="AD53" s="154">
        <v>45543.809999999969</v>
      </c>
      <c r="AE53" s="154">
        <v>41236.967000000041</v>
      </c>
      <c r="AF53" s="119">
        <v>43915.523000000045</v>
      </c>
      <c r="AG53" s="52">
        <f t="shared" si="121"/>
        <v>6.4955213607247139E-2</v>
      </c>
      <c r="AI53" s="198">
        <f t="shared" si="108"/>
        <v>2.0077226683000542</v>
      </c>
      <c r="AJ53" s="157">
        <f t="shared" si="109"/>
        <v>1.8315235126543004</v>
      </c>
      <c r="AK53" s="157">
        <f t="shared" si="110"/>
        <v>1.8119557041330736</v>
      </c>
      <c r="AL53" s="157">
        <f t="shared" si="111"/>
        <v>2.0167206334389824</v>
      </c>
      <c r="AM53" s="157">
        <f t="shared" si="112"/>
        <v>1.9826132412987234</v>
      </c>
      <c r="AN53" s="157">
        <f t="shared" si="113"/>
        <v>2.113228319300315</v>
      </c>
      <c r="AO53" s="157">
        <f t="shared" si="114"/>
        <v>2.602660007755369</v>
      </c>
      <c r="AP53" s="157">
        <f t="shared" si="115"/>
        <v>2.6739934021991134</v>
      </c>
      <c r="AQ53" s="157">
        <f t="shared" si="116"/>
        <v>2.617554001228326</v>
      </c>
      <c r="AR53" s="157">
        <f t="shared" si="117"/>
        <v>2.609925131515602</v>
      </c>
      <c r="AS53" s="157">
        <f t="shared" si="118"/>
        <v>2.6161012043466729</v>
      </c>
      <c r="AT53" s="157">
        <f t="shared" si="118"/>
        <v>2.8377757985763923</v>
      </c>
      <c r="AU53" s="157">
        <f t="shared" si="122"/>
        <v>2.8495931602522742</v>
      </c>
      <c r="AV53" s="157">
        <f t="shared" ref="AV53" si="125">(AF53/O53)*10</f>
        <v>2.9165866161781877</v>
      </c>
      <c r="AW53" s="52">
        <f t="shared" ref="AW53" si="126">IF(AV53="","",(AV53-AU53)/AU53)</f>
        <v>2.3509831810511021E-2</v>
      </c>
      <c r="AZ53" s="105"/>
    </row>
    <row r="54" spans="1:52" ht="20.100000000000001" customHeight="1" x14ac:dyDescent="0.25">
      <c r="A54" s="121" t="s">
        <v>76</v>
      </c>
      <c r="B54" s="117">
        <v>86281.630000000092</v>
      </c>
      <c r="C54" s="154">
        <v>90571.82</v>
      </c>
      <c r="D54" s="154">
        <v>114496.53999999998</v>
      </c>
      <c r="E54" s="154">
        <v>127144.32000000001</v>
      </c>
      <c r="F54" s="154">
        <v>101418.98</v>
      </c>
      <c r="G54" s="154">
        <v>138312.82000000012</v>
      </c>
      <c r="H54" s="154">
        <v>88569.839999999909</v>
      </c>
      <c r="I54" s="154">
        <v>90108.859999999855</v>
      </c>
      <c r="J54" s="154">
        <v>116074.35</v>
      </c>
      <c r="K54" s="202">
        <v>110198.37999999993</v>
      </c>
      <c r="L54" s="202">
        <v>117688.19999999992</v>
      </c>
      <c r="M54" s="202">
        <v>152709.8000000001</v>
      </c>
      <c r="N54" s="202">
        <v>130093.26</v>
      </c>
      <c r="O54" s="119">
        <v>125294.90999999999</v>
      </c>
      <c r="P54" s="52">
        <f t="shared" si="120"/>
        <v>-3.6883924655281959E-2</v>
      </c>
      <c r="R54" s="109" t="s">
        <v>76</v>
      </c>
      <c r="S54" s="117">
        <v>16453.240000000009</v>
      </c>
      <c r="T54" s="154">
        <v>17348.706999999995</v>
      </c>
      <c r="U54" s="154">
        <v>21481.076000000001</v>
      </c>
      <c r="V54" s="154">
        <v>23047.187999999995</v>
      </c>
      <c r="W54" s="154">
        <v>22346.683000000005</v>
      </c>
      <c r="X54" s="154">
        <v>26898.605999999982</v>
      </c>
      <c r="Y54" s="154">
        <v>21576.277000000009</v>
      </c>
      <c r="Z54" s="154">
        <v>21389.478000000017</v>
      </c>
      <c r="AA54" s="154">
        <v>27604.588</v>
      </c>
      <c r="AB54" s="154">
        <v>27317.737999999994</v>
      </c>
      <c r="AC54" s="154">
        <v>32348.051999999996</v>
      </c>
      <c r="AD54" s="154">
        <v>41453.064999999973</v>
      </c>
      <c r="AE54" s="154">
        <v>37368.31299999998</v>
      </c>
      <c r="AF54" s="119">
        <v>37534.006999999983</v>
      </c>
      <c r="AG54" s="52">
        <f t="shared" si="121"/>
        <v>4.4340776100864716E-3</v>
      </c>
      <c r="AI54" s="198">
        <f t="shared" si="108"/>
        <v>1.9069227134443323</v>
      </c>
      <c r="AJ54" s="157">
        <f t="shared" si="109"/>
        <v>1.915464103514757</v>
      </c>
      <c r="AK54" s="157">
        <f t="shared" si="110"/>
        <v>1.8761332001822941</v>
      </c>
      <c r="AL54" s="157">
        <f t="shared" si="111"/>
        <v>1.8126793237794652</v>
      </c>
      <c r="AM54" s="157">
        <f t="shared" si="112"/>
        <v>2.2034024597762674</v>
      </c>
      <c r="AN54" s="157">
        <f t="shared" si="113"/>
        <v>1.9447659298682476</v>
      </c>
      <c r="AO54" s="157">
        <f t="shared" si="114"/>
        <v>2.43607496637682</v>
      </c>
      <c r="AP54" s="157">
        <f t="shared" si="115"/>
        <v>2.3737374992869791</v>
      </c>
      <c r="AQ54" s="157">
        <f t="shared" si="116"/>
        <v>2.3781815706915439</v>
      </c>
      <c r="AR54" s="157">
        <f t="shared" si="117"/>
        <v>2.4789600355286541</v>
      </c>
      <c r="AS54" s="157">
        <f t="shared" si="118"/>
        <v>2.7486232264577093</v>
      </c>
      <c r="AT54" s="157">
        <f t="shared" si="118"/>
        <v>2.7144993314116017</v>
      </c>
      <c r="AU54" s="157">
        <f t="shared" si="122"/>
        <v>2.8724249818937571</v>
      </c>
      <c r="AV54" s="157">
        <f t="shared" ref="AV54" si="127">(AF54/O54)*10</f>
        <v>2.9956529758471424</v>
      </c>
      <c r="AW54" s="52">
        <f t="shared" ref="AW54" si="128">IF(AV54="","",(AV54-AU54)/AU54)</f>
        <v>4.2900334988780993E-2</v>
      </c>
      <c r="AZ54" s="105"/>
    </row>
    <row r="55" spans="1:52" ht="20.100000000000001" customHeight="1" x14ac:dyDescent="0.25">
      <c r="A55" s="121" t="s">
        <v>77</v>
      </c>
      <c r="B55" s="117">
        <v>103881.57000000004</v>
      </c>
      <c r="C55" s="154">
        <v>116719.58999999998</v>
      </c>
      <c r="D55" s="154">
        <v>131645.18999999994</v>
      </c>
      <c r="E55" s="154">
        <v>124200.61000000002</v>
      </c>
      <c r="F55" s="154">
        <v>115003.54999999996</v>
      </c>
      <c r="G55" s="154">
        <v>101873.18999999994</v>
      </c>
      <c r="H55" s="154">
        <v>98498.06999999992</v>
      </c>
      <c r="I55" s="154">
        <v>125707.18999999987</v>
      </c>
      <c r="J55" s="154">
        <v>118085.03</v>
      </c>
      <c r="K55" s="202">
        <v>138059.79999999987</v>
      </c>
      <c r="L55" s="202">
        <v>116199.34999999993</v>
      </c>
      <c r="M55" s="202">
        <v>158470.35999999993</v>
      </c>
      <c r="N55" s="202">
        <v>147343.25999999978</v>
      </c>
      <c r="O55" s="119">
        <v>152855.52999999997</v>
      </c>
      <c r="P55" s="52">
        <f t="shared" si="120"/>
        <v>3.7411076692616965E-2</v>
      </c>
      <c r="R55" s="109" t="s">
        <v>77</v>
      </c>
      <c r="S55" s="117">
        <v>18200.404999999999</v>
      </c>
      <c r="T55" s="154">
        <v>20446.271000000008</v>
      </c>
      <c r="U55" s="154">
        <v>22726.202999999998</v>
      </c>
      <c r="V55" s="154">
        <v>24859.089999999986</v>
      </c>
      <c r="W55" s="154">
        <v>23995.31</v>
      </c>
      <c r="X55" s="154">
        <v>23727.782000000003</v>
      </c>
      <c r="Y55" s="154">
        <v>22966.652000000002</v>
      </c>
      <c r="Z55" s="154">
        <v>30743.068000000036</v>
      </c>
      <c r="AA55" s="154">
        <v>29718.337</v>
      </c>
      <c r="AB55" s="154">
        <v>31960.788000000026</v>
      </c>
      <c r="AC55" s="154">
        <v>29316.248000000011</v>
      </c>
      <c r="AD55" s="154">
        <v>42035.093000000081</v>
      </c>
      <c r="AE55" s="154">
        <v>42292.586000000018</v>
      </c>
      <c r="AF55" s="119">
        <v>46204.419000000053</v>
      </c>
      <c r="AG55" s="52">
        <f t="shared" si="121"/>
        <v>9.2494533202581497E-2</v>
      </c>
      <c r="AI55" s="198">
        <f t="shared" si="108"/>
        <v>1.7520340711061637</v>
      </c>
      <c r="AJ55" s="157">
        <f t="shared" si="109"/>
        <v>1.7517428736684229</v>
      </c>
      <c r="AK55" s="157">
        <f t="shared" si="110"/>
        <v>1.726322321385233</v>
      </c>
      <c r="AL55" s="157">
        <f t="shared" si="111"/>
        <v>2.0015272066699175</v>
      </c>
      <c r="AM55" s="157">
        <f t="shared" si="112"/>
        <v>2.0864842867894087</v>
      </c>
      <c r="AN55" s="157">
        <f t="shared" si="113"/>
        <v>2.3291488172697856</v>
      </c>
      <c r="AO55" s="157">
        <f t="shared" si="114"/>
        <v>2.331685483786639</v>
      </c>
      <c r="AP55" s="157">
        <f t="shared" si="115"/>
        <v>2.4456093561553693</v>
      </c>
      <c r="AQ55" s="157">
        <f t="shared" si="116"/>
        <v>2.5166896261109475</v>
      </c>
      <c r="AR55" s="157">
        <f t="shared" si="117"/>
        <v>2.3149959655163963</v>
      </c>
      <c r="AS55" s="157">
        <f t="shared" si="118"/>
        <v>2.5229270215366979</v>
      </c>
      <c r="AT55" s="157">
        <f t="shared" si="118"/>
        <v>2.6525523763560646</v>
      </c>
      <c r="AU55" s="157">
        <f t="shared" si="122"/>
        <v>2.8703441202536228</v>
      </c>
      <c r="AV55" s="157">
        <f t="shared" ref="AV55" si="129">(AF55/O55)*10</f>
        <v>3.0227508942594401</v>
      </c>
      <c r="AW55" s="52">
        <f t="shared" ref="AW55" si="130">IF(AV55="","",(AV55-AU55)/AU55)</f>
        <v>5.3097039107753617E-2</v>
      </c>
      <c r="AZ55" s="105"/>
    </row>
    <row r="56" spans="1:52" ht="20.100000000000001" customHeight="1" x14ac:dyDescent="0.25">
      <c r="A56" s="121" t="s">
        <v>78</v>
      </c>
      <c r="B56" s="117">
        <v>80469.45</v>
      </c>
      <c r="C56" s="154">
        <v>123040.03000000013</v>
      </c>
      <c r="D56" s="154">
        <v>125120.51999999996</v>
      </c>
      <c r="E56" s="154">
        <v>89935.11</v>
      </c>
      <c r="F56" s="154">
        <v>114563.67999999995</v>
      </c>
      <c r="G56" s="154">
        <v>112203.61000000006</v>
      </c>
      <c r="H56" s="154">
        <v>84181.98000000001</v>
      </c>
      <c r="I56" s="154">
        <v>122243.79999999989</v>
      </c>
      <c r="J56" s="154">
        <v>107462.64</v>
      </c>
      <c r="K56" s="202">
        <v>99905.849999999889</v>
      </c>
      <c r="L56" s="202">
        <v>139118.61999999991</v>
      </c>
      <c r="M56" s="202">
        <v>143847.72999999998</v>
      </c>
      <c r="N56" s="202">
        <v>133743.93</v>
      </c>
      <c r="O56" s="119">
        <v>179980.49000000008</v>
      </c>
      <c r="P56" s="52">
        <f t="shared" si="120"/>
        <v>0.34570959594203704</v>
      </c>
      <c r="R56" s="109" t="s">
        <v>78</v>
      </c>
      <c r="S56" s="117">
        <v>17415.862000000005</v>
      </c>
      <c r="T56" s="154">
        <v>20004.232999999982</v>
      </c>
      <c r="U56" s="154">
        <v>23077.424999999992</v>
      </c>
      <c r="V56" s="154">
        <v>20396.612000000005</v>
      </c>
      <c r="W56" s="154">
        <v>22655.134000000016</v>
      </c>
      <c r="X56" s="154">
        <v>25022.574999999983</v>
      </c>
      <c r="Y56" s="154">
        <v>20750.199000000015</v>
      </c>
      <c r="Z56" s="154">
        <v>28108.851999999995</v>
      </c>
      <c r="AA56" s="154">
        <v>27267.624</v>
      </c>
      <c r="AB56" s="154">
        <v>25611.110000000004</v>
      </c>
      <c r="AC56" s="154">
        <v>32107.317999999985</v>
      </c>
      <c r="AD56" s="154">
        <v>37813.970000000023</v>
      </c>
      <c r="AE56" s="154">
        <v>38238.688000000016</v>
      </c>
      <c r="AF56" s="119">
        <v>52448.969999999979</v>
      </c>
      <c r="AG56" s="52">
        <f t="shared" si="121"/>
        <v>0.37162054304791936</v>
      </c>
      <c r="AI56" s="198">
        <f t="shared" si="108"/>
        <v>2.1642824699311363</v>
      </c>
      <c r="AJ56" s="157">
        <f t="shared" si="109"/>
        <v>1.6258312843389231</v>
      </c>
      <c r="AK56" s="157">
        <f t="shared" si="110"/>
        <v>1.8444156881700937</v>
      </c>
      <c r="AL56" s="157">
        <f t="shared" si="111"/>
        <v>2.2679253964330508</v>
      </c>
      <c r="AM56" s="157">
        <f t="shared" si="112"/>
        <v>1.9775145141985686</v>
      </c>
      <c r="AN56" s="157">
        <f t="shared" si="113"/>
        <v>2.2301042720461464</v>
      </c>
      <c r="AO56" s="157">
        <f t="shared" si="114"/>
        <v>2.4649217088977964</v>
      </c>
      <c r="AP56" s="157">
        <f t="shared" si="115"/>
        <v>2.2994092133916011</v>
      </c>
      <c r="AQ56" s="157">
        <f t="shared" si="116"/>
        <v>2.5374049995421668</v>
      </c>
      <c r="AR56" s="157">
        <f t="shared" si="117"/>
        <v>2.5635245583717103</v>
      </c>
      <c r="AS56" s="157">
        <f t="shared" si="118"/>
        <v>2.3079094660369694</v>
      </c>
      <c r="AT56" s="157">
        <f t="shared" si="118"/>
        <v>2.6287498593130412</v>
      </c>
      <c r="AU56" s="157">
        <f t="shared" si="122"/>
        <v>2.8590970820133683</v>
      </c>
      <c r="AV56" s="157">
        <f>(AF56/O56)*10</f>
        <v>2.9141475278792695</v>
      </c>
      <c r="AW56" s="52">
        <f>IF(AV56="","",(AV56-AU56)/AU56)</f>
        <v>1.9254486394402096E-2</v>
      </c>
      <c r="AZ56" s="105"/>
    </row>
    <row r="57" spans="1:52" ht="20.100000000000001" customHeight="1" x14ac:dyDescent="0.25">
      <c r="A57" s="121" t="s">
        <v>79</v>
      </c>
      <c r="B57" s="117">
        <v>121245.22000000007</v>
      </c>
      <c r="C57" s="154">
        <v>148123.03999999998</v>
      </c>
      <c r="D57" s="154">
        <v>145034.51999999987</v>
      </c>
      <c r="E57" s="154">
        <v>118029.58</v>
      </c>
      <c r="F57" s="154">
        <v>152352.9499999999</v>
      </c>
      <c r="G57" s="154">
        <v>143202.34999999995</v>
      </c>
      <c r="H57" s="154">
        <v>113759.98999999999</v>
      </c>
      <c r="I57" s="154">
        <v>109766.18999999993</v>
      </c>
      <c r="J57" s="154">
        <v>119696.71</v>
      </c>
      <c r="K57" s="202">
        <v>134141.46999999994</v>
      </c>
      <c r="L57" s="202">
        <v>184285.92000000013</v>
      </c>
      <c r="M57" s="202">
        <v>165955.71</v>
      </c>
      <c r="N57" s="202">
        <v>166050.53999999986</v>
      </c>
      <c r="O57" s="119">
        <v>174520.21999999951</v>
      </c>
      <c r="P57" s="52">
        <f t="shared" si="120"/>
        <v>5.1006639303911028E-2</v>
      </c>
      <c r="R57" s="109" t="s">
        <v>79</v>
      </c>
      <c r="S57" s="117">
        <v>21585.097000000031</v>
      </c>
      <c r="T57" s="154">
        <v>27388.943999999978</v>
      </c>
      <c r="U57" s="154">
        <v>30041.980000000014</v>
      </c>
      <c r="V57" s="154">
        <v>31158.237999999987</v>
      </c>
      <c r="W57" s="154">
        <v>32854.051000000014</v>
      </c>
      <c r="X57" s="154">
        <v>32382.404999999973</v>
      </c>
      <c r="Y57" s="154">
        <v>26168.737000000016</v>
      </c>
      <c r="Z57" s="154">
        <v>29583.368000000006</v>
      </c>
      <c r="AA57" s="154">
        <v>33476.61</v>
      </c>
      <c r="AB57" s="154">
        <v>36683.536999999989</v>
      </c>
      <c r="AC57" s="154">
        <v>47305.887999999992</v>
      </c>
      <c r="AD57" s="154">
        <v>47700.946000000025</v>
      </c>
      <c r="AE57" s="154">
        <v>48307.429000000018</v>
      </c>
      <c r="AF57" s="119">
        <v>53463.06900000001</v>
      </c>
      <c r="AG57" s="52">
        <f t="shared" si="121"/>
        <v>0.10672561356970561</v>
      </c>
      <c r="AI57" s="198">
        <f t="shared" si="108"/>
        <v>1.78028436914874</v>
      </c>
      <c r="AJ57" s="157">
        <f t="shared" si="109"/>
        <v>1.8490670998920886</v>
      </c>
      <c r="AK57" s="157">
        <f t="shared" si="110"/>
        <v>2.0713675613226452</v>
      </c>
      <c r="AL57" s="157">
        <f t="shared" si="111"/>
        <v>2.6398668876056313</v>
      </c>
      <c r="AM57" s="157">
        <f t="shared" si="112"/>
        <v>2.1564433770399614</v>
      </c>
      <c r="AN57" s="157">
        <f t="shared" si="113"/>
        <v>2.2613040218962874</v>
      </c>
      <c r="AO57" s="157">
        <f t="shared" si="114"/>
        <v>2.3003462816760107</v>
      </c>
      <c r="AP57" s="157">
        <f t="shared" si="115"/>
        <v>2.695125703096739</v>
      </c>
      <c r="AQ57" s="157">
        <f t="shared" si="116"/>
        <v>2.7967861439132284</v>
      </c>
      <c r="AR57" s="157">
        <f t="shared" si="117"/>
        <v>2.7346902490333531</v>
      </c>
      <c r="AS57" s="157">
        <f t="shared" si="118"/>
        <v>2.5669833050728972</v>
      </c>
      <c r="AT57" s="157">
        <f t="shared" si="118"/>
        <v>2.8743178526367079</v>
      </c>
      <c r="AU57" s="157">
        <f t="shared" si="122"/>
        <v>2.9092003555062247</v>
      </c>
      <c r="AV57" s="157">
        <f>(AF57/O57)*10</f>
        <v>3.0634312173111038</v>
      </c>
      <c r="AW57" s="52">
        <f>IF(AV57="","",(AV57-AU57)/AU57)</f>
        <v>5.3014864209323824E-2</v>
      </c>
      <c r="AZ57" s="105"/>
    </row>
    <row r="58" spans="1:52" ht="20.100000000000001" customHeight="1" x14ac:dyDescent="0.25">
      <c r="A58" s="121" t="s">
        <v>80</v>
      </c>
      <c r="B58" s="117">
        <v>103944.79999999996</v>
      </c>
      <c r="C58" s="154">
        <v>126697.19000000006</v>
      </c>
      <c r="D58" s="154">
        <v>128779.38999999998</v>
      </c>
      <c r="E58" s="154">
        <v>107220.34000000003</v>
      </c>
      <c r="F58" s="154">
        <v>93191.830000000045</v>
      </c>
      <c r="G58" s="154">
        <v>109094.74000000005</v>
      </c>
      <c r="H58" s="154">
        <v>96182.719999999987</v>
      </c>
      <c r="I58" s="154">
        <v>105906.66999999993</v>
      </c>
      <c r="J58" s="154">
        <v>100874.44</v>
      </c>
      <c r="K58" s="202">
        <v>95104.369999999879</v>
      </c>
      <c r="L58" s="202">
        <v>125189.41999999995</v>
      </c>
      <c r="M58" s="202">
        <v>143649.37999999992</v>
      </c>
      <c r="N58" s="202">
        <v>142573.68000000002</v>
      </c>
      <c r="O58" s="119">
        <v>163667.36999999994</v>
      </c>
      <c r="P58" s="52">
        <f t="shared" si="120"/>
        <v>0.14794939711172436</v>
      </c>
      <c r="R58" s="109" t="s">
        <v>80</v>
      </c>
      <c r="S58" s="117">
        <v>17333.093000000012</v>
      </c>
      <c r="T58" s="154">
        <v>19429.269</v>
      </c>
      <c r="U58" s="154">
        <v>22173.393</v>
      </c>
      <c r="V58" s="154">
        <v>23485.576000000015</v>
      </c>
      <c r="W58" s="154">
        <v>20594.052000000025</v>
      </c>
      <c r="X58" s="154">
        <v>21320.543000000012</v>
      </c>
      <c r="Y58" s="154">
        <v>22518.471000000009</v>
      </c>
      <c r="Z58" s="154">
        <v>23832.374000000018</v>
      </c>
      <c r="AA58" s="154">
        <v>25445.677</v>
      </c>
      <c r="AB58" s="154">
        <v>24566.240999999998</v>
      </c>
      <c r="AC58" s="154">
        <v>31984.679000000015</v>
      </c>
      <c r="AD58" s="154">
        <v>35298.485999999997</v>
      </c>
      <c r="AE58" s="154">
        <v>41256.031000000025</v>
      </c>
      <c r="AF58" s="119">
        <v>40571.524000000019</v>
      </c>
      <c r="AG58" s="52">
        <f t="shared" si="121"/>
        <v>-1.6591683286257097E-2</v>
      </c>
      <c r="AI58" s="198">
        <f t="shared" si="108"/>
        <v>1.6675286305808483</v>
      </c>
      <c r="AJ58" s="157">
        <f t="shared" si="109"/>
        <v>1.5335201199016324</v>
      </c>
      <c r="AK58" s="157">
        <f t="shared" si="110"/>
        <v>1.7218122402971472</v>
      </c>
      <c r="AL58" s="157">
        <f t="shared" si="111"/>
        <v>2.1904030522566904</v>
      </c>
      <c r="AM58" s="157">
        <f t="shared" si="112"/>
        <v>2.2098559498187784</v>
      </c>
      <c r="AN58" s="157">
        <f t="shared" si="113"/>
        <v>1.9543144793232015</v>
      </c>
      <c r="AO58" s="157">
        <f t="shared" si="114"/>
        <v>2.3412179443459293</v>
      </c>
      <c r="AP58" s="157">
        <f t="shared" si="115"/>
        <v>2.250318511572504</v>
      </c>
      <c r="AQ58" s="157">
        <f t="shared" si="116"/>
        <v>2.5225098647387783</v>
      </c>
      <c r="AR58" s="157">
        <f t="shared" si="117"/>
        <v>2.5830822495328061</v>
      </c>
      <c r="AS58" s="157">
        <f t="shared" si="118"/>
        <v>2.554902722610267</v>
      </c>
      <c r="AT58" s="157">
        <f t="shared" si="118"/>
        <v>2.4572668535012139</v>
      </c>
      <c r="AU58" s="157">
        <f t="shared" si="122"/>
        <v>2.8936638936443257</v>
      </c>
      <c r="AV58" s="157">
        <f t="shared" ref="AV58:AV60" si="131">(AF58/O58)*10</f>
        <v>2.4789012006486102</v>
      </c>
      <c r="AW58" s="52">
        <f t="shared" ref="AW58:AW60" si="132">IF(AV58="","",(AV58-AU58)/AU58)</f>
        <v>-0.1433347853241369</v>
      </c>
      <c r="AZ58" s="105"/>
    </row>
    <row r="59" spans="1:52" ht="20.100000000000001" customHeight="1" x14ac:dyDescent="0.25">
      <c r="A59" s="121" t="s">
        <v>81</v>
      </c>
      <c r="B59" s="117">
        <v>137727.64000000004</v>
      </c>
      <c r="C59" s="154">
        <v>135396.7600000001</v>
      </c>
      <c r="D59" s="154">
        <v>128850.10999999991</v>
      </c>
      <c r="E59" s="154">
        <v>149577.98000000007</v>
      </c>
      <c r="F59" s="154">
        <v>166278.61999999994</v>
      </c>
      <c r="G59" s="154">
        <v>139990.40999999989</v>
      </c>
      <c r="H59" s="154">
        <v>114966.93999999992</v>
      </c>
      <c r="I59" s="154">
        <v>120221.59999999985</v>
      </c>
      <c r="J59" s="154">
        <v>102458.58</v>
      </c>
      <c r="K59" s="202">
        <v>130379.02000000002</v>
      </c>
      <c r="L59" s="202">
        <v>176086.6500000002</v>
      </c>
      <c r="M59" s="202">
        <v>152978.70999999976</v>
      </c>
      <c r="N59" s="202">
        <v>184209.39000000007</v>
      </c>
      <c r="O59" s="119">
        <v>150570.06</v>
      </c>
      <c r="P59" s="52">
        <f t="shared" si="120"/>
        <v>-0.18261463218568857</v>
      </c>
      <c r="R59" s="109" t="s">
        <v>81</v>
      </c>
      <c r="S59" s="117">
        <v>27788.44999999999</v>
      </c>
      <c r="T59" s="154">
        <v>28869.683000000026</v>
      </c>
      <c r="U59" s="154">
        <v>26669.555999999982</v>
      </c>
      <c r="V59" s="154">
        <v>36191.052999999971</v>
      </c>
      <c r="W59" s="154">
        <v>36827.313000000016</v>
      </c>
      <c r="X59" s="154">
        <v>34137.561000000023</v>
      </c>
      <c r="Y59" s="154">
        <v>30078.559999999987</v>
      </c>
      <c r="Z59" s="154">
        <v>32961.33</v>
      </c>
      <c r="AA59" s="154">
        <v>30391.468000000001</v>
      </c>
      <c r="AB59" s="154">
        <v>34622.571999999993</v>
      </c>
      <c r="AC59" s="154">
        <v>49065.408999999992</v>
      </c>
      <c r="AD59" s="154">
        <v>50534.001999999964</v>
      </c>
      <c r="AE59" s="154">
        <v>54674.304000000055</v>
      </c>
      <c r="AF59" s="119">
        <v>44670.701000000096</v>
      </c>
      <c r="AG59" s="52">
        <f t="shared" si="121"/>
        <v>-0.18296717595161247</v>
      </c>
      <c r="AI59" s="198">
        <f t="shared" si="108"/>
        <v>2.0176378539558204</v>
      </c>
      <c r="AJ59" s="157">
        <f t="shared" si="109"/>
        <v>2.1322284964573752</v>
      </c>
      <c r="AK59" s="157">
        <f t="shared" si="110"/>
        <v>2.0698124355501131</v>
      </c>
      <c r="AL59" s="157">
        <f t="shared" si="111"/>
        <v>2.4195441735474672</v>
      </c>
      <c r="AM59" s="157">
        <f t="shared" si="112"/>
        <v>2.2147954439362096</v>
      </c>
      <c r="AN59" s="157">
        <f t="shared" si="113"/>
        <v>2.4385642559372496</v>
      </c>
      <c r="AO59" s="157">
        <f t="shared" si="114"/>
        <v>2.6162790798815738</v>
      </c>
      <c r="AP59" s="157">
        <f t="shared" si="115"/>
        <v>2.741714467283753</v>
      </c>
      <c r="AQ59" s="157">
        <f t="shared" si="116"/>
        <v>2.9662199105238427</v>
      </c>
      <c r="AR59" s="157">
        <f t="shared" si="117"/>
        <v>2.6555324622013563</v>
      </c>
      <c r="AS59" s="157">
        <f t="shared" si="118"/>
        <v>2.786435485029668</v>
      </c>
      <c r="AT59" s="157">
        <f t="shared" si="118"/>
        <v>3.3033356079417873</v>
      </c>
      <c r="AU59" s="157">
        <f t="shared" si="122"/>
        <v>2.9680519543547716</v>
      </c>
      <c r="AV59" s="157">
        <f t="shared" si="131"/>
        <v>2.9667718137324313</v>
      </c>
      <c r="AW59" s="52">
        <f t="shared" si="132"/>
        <v>-4.3130667590307662E-4</v>
      </c>
      <c r="AZ59" s="105"/>
    </row>
    <row r="60" spans="1:52" ht="20.100000000000001" customHeight="1" x14ac:dyDescent="0.25">
      <c r="A60" s="121" t="s">
        <v>82</v>
      </c>
      <c r="B60" s="117">
        <v>96321.399999999951</v>
      </c>
      <c r="C60" s="154">
        <v>139396.15999999995</v>
      </c>
      <c r="D60" s="154">
        <v>143871.70000000001</v>
      </c>
      <c r="E60" s="154">
        <v>165296.83000000013</v>
      </c>
      <c r="F60" s="154">
        <v>162972.80000000025</v>
      </c>
      <c r="G60" s="154">
        <v>134613.07000000015</v>
      </c>
      <c r="H60" s="154">
        <v>111063.55999999998</v>
      </c>
      <c r="I60" s="154">
        <v>140311.11000000004</v>
      </c>
      <c r="J60" s="154">
        <v>124944.51</v>
      </c>
      <c r="K60" s="202">
        <v>160061.01999999993</v>
      </c>
      <c r="L60" s="202">
        <v>197211.97000000015</v>
      </c>
      <c r="M60" s="202">
        <v>167044.91999999978</v>
      </c>
      <c r="N60" s="202">
        <v>168976.29999999996</v>
      </c>
      <c r="O60" s="119">
        <v>155279.16000000009</v>
      </c>
      <c r="P60" s="52">
        <f t="shared" si="120"/>
        <v>-8.1059533200809053E-2</v>
      </c>
      <c r="R60" s="109" t="s">
        <v>82</v>
      </c>
      <c r="S60" s="117">
        <v>22777.257000000005</v>
      </c>
      <c r="T60" s="154">
        <v>31524.350999999995</v>
      </c>
      <c r="U60" s="154">
        <v>36803.372000000003</v>
      </c>
      <c r="V60" s="154">
        <v>39015.558000000005</v>
      </c>
      <c r="W60" s="154">
        <v>41900.000000000029</v>
      </c>
      <c r="X60" s="154">
        <v>32669.316000000006</v>
      </c>
      <c r="Y60" s="154">
        <v>30619.310999999994</v>
      </c>
      <c r="Z60" s="154">
        <v>36041.668000000012</v>
      </c>
      <c r="AA60" s="154">
        <v>37442.144</v>
      </c>
      <c r="AB60" s="154">
        <v>42329.99000000002</v>
      </c>
      <c r="AC60" s="154">
        <v>56468.258000000016</v>
      </c>
      <c r="AD60" s="154">
        <v>50409.224999999999</v>
      </c>
      <c r="AE60" s="154">
        <v>53916.488000000005</v>
      </c>
      <c r="AF60" s="119">
        <v>47720.213000000025</v>
      </c>
      <c r="AG60" s="52">
        <f t="shared" si="121"/>
        <v>-0.11492356475443985</v>
      </c>
      <c r="AI60" s="198">
        <f t="shared" si="108"/>
        <v>2.3647140718469641</v>
      </c>
      <c r="AJ60" s="157">
        <f t="shared" si="109"/>
        <v>2.2614935016861302</v>
      </c>
      <c r="AK60" s="157">
        <f t="shared" si="110"/>
        <v>2.5580688905462297</v>
      </c>
      <c r="AL60" s="157">
        <f t="shared" si="111"/>
        <v>2.3603331049966276</v>
      </c>
      <c r="AM60" s="157">
        <f t="shared" si="112"/>
        <v>2.5709811698639262</v>
      </c>
      <c r="AN60" s="157">
        <f t="shared" si="113"/>
        <v>2.426905203187177</v>
      </c>
      <c r="AO60" s="157">
        <f t="shared" si="114"/>
        <v>2.7569178405590455</v>
      </c>
      <c r="AP60" s="157">
        <f t="shared" si="115"/>
        <v>2.568696662723287</v>
      </c>
      <c r="AQ60" s="157">
        <f t="shared" si="116"/>
        <v>2.9967018158701015</v>
      </c>
      <c r="AR60" s="157">
        <f t="shared" si="117"/>
        <v>2.6446157846551293</v>
      </c>
      <c r="AS60" s="157">
        <f t="shared" si="118"/>
        <v>2.8633281235413843</v>
      </c>
      <c r="AT60" s="157">
        <f t="shared" si="118"/>
        <v>3.0177047586960484</v>
      </c>
      <c r="AU60" s="157">
        <f t="shared" si="122"/>
        <v>3.1907721970477527</v>
      </c>
      <c r="AV60" s="157">
        <f t="shared" si="131"/>
        <v>3.0731885077173264</v>
      </c>
      <c r="AW60" s="52">
        <f t="shared" si="132"/>
        <v>-3.6851170208647317E-2</v>
      </c>
      <c r="AZ60" s="105"/>
    </row>
    <row r="61" spans="1:52" ht="20.100000000000001" customHeight="1" x14ac:dyDescent="0.25">
      <c r="A61" s="121" t="s">
        <v>83</v>
      </c>
      <c r="B61" s="117">
        <v>128709.03000000012</v>
      </c>
      <c r="C61" s="154">
        <v>150076.9599999999</v>
      </c>
      <c r="D61" s="154">
        <v>143385.01999999976</v>
      </c>
      <c r="E61" s="154">
        <v>130629.12999999999</v>
      </c>
      <c r="F61" s="154">
        <v>133047.13999999996</v>
      </c>
      <c r="G61" s="154">
        <v>119520.93999999986</v>
      </c>
      <c r="H61" s="154">
        <v>122238.15999999995</v>
      </c>
      <c r="I61" s="154">
        <v>104404.10999999999</v>
      </c>
      <c r="J61" s="154">
        <v>112380.65</v>
      </c>
      <c r="K61" s="202">
        <v>122802.49999999997</v>
      </c>
      <c r="L61" s="202">
        <v>177093.93000000025</v>
      </c>
      <c r="M61" s="202">
        <v>164471.48999999987</v>
      </c>
      <c r="N61" s="202">
        <v>192378.93999999997</v>
      </c>
      <c r="O61" s="119"/>
      <c r="P61" s="52" t="str">
        <f t="shared" si="120"/>
        <v/>
      </c>
      <c r="R61" s="109" t="s">
        <v>83</v>
      </c>
      <c r="S61" s="117">
        <v>25464.052000000007</v>
      </c>
      <c r="T61" s="154">
        <v>29523.48000000001</v>
      </c>
      <c r="U61" s="154">
        <v>31498.723000000002</v>
      </c>
      <c r="V61" s="154">
        <v>30997.326000000052</v>
      </c>
      <c r="W61" s="154">
        <v>32940.034999999967</v>
      </c>
      <c r="X61" s="154">
        <v>29831.125000000007</v>
      </c>
      <c r="Y61" s="154">
        <v>34519.751000000018</v>
      </c>
      <c r="Z61" s="154">
        <v>30903.571</v>
      </c>
      <c r="AA61" s="154">
        <v>32156.462</v>
      </c>
      <c r="AB61" s="154">
        <v>33336.43499999999</v>
      </c>
      <c r="AC61" s="154">
        <v>49473.65399999998</v>
      </c>
      <c r="AD61" s="154">
        <v>50897.267000000043</v>
      </c>
      <c r="AE61" s="154">
        <v>57319.255000000048</v>
      </c>
      <c r="AF61" s="119"/>
      <c r="AG61" s="52"/>
      <c r="AI61" s="198">
        <f t="shared" ref="AI61:AJ67" si="133">(S61/B61)*10</f>
        <v>1.9784200067392308</v>
      </c>
      <c r="AJ61" s="157">
        <f t="shared" si="133"/>
        <v>1.9672226836151285</v>
      </c>
      <c r="AK61" s="157">
        <f t="shared" ref="AK61:AT63" si="134">IF(U61="","",(U61/D61)*10)</f>
        <v>2.1967931517532344</v>
      </c>
      <c r="AL61" s="157">
        <f t="shared" si="134"/>
        <v>2.3729260081576027</v>
      </c>
      <c r="AM61" s="157">
        <f t="shared" si="134"/>
        <v>2.4758168420606395</v>
      </c>
      <c r="AN61" s="157">
        <f t="shared" si="134"/>
        <v>2.4958910965727048</v>
      </c>
      <c r="AO61" s="157">
        <f t="shared" si="134"/>
        <v>2.8239750172941114</v>
      </c>
      <c r="AP61" s="157">
        <f t="shared" si="134"/>
        <v>2.95999563618712</v>
      </c>
      <c r="AQ61" s="157">
        <f t="shared" si="134"/>
        <v>2.8613877922934243</v>
      </c>
      <c r="AR61" s="157">
        <f t="shared" si="134"/>
        <v>2.7146381384743794</v>
      </c>
      <c r="AS61" s="157">
        <f t="shared" si="134"/>
        <v>2.7936391721613445</v>
      </c>
      <c r="AT61" s="157">
        <f t="shared" si="134"/>
        <v>3.094595117974555</v>
      </c>
      <c r="AU61" s="157">
        <f t="shared" ref="AU61:AV63" si="135">IF(AE61="","",(AE61/N61)*10)</f>
        <v>2.9794973919702468</v>
      </c>
      <c r="AV61" s="157" t="str">
        <f t="shared" si="135"/>
        <v/>
      </c>
      <c r="AW61" s="52" t="str">
        <f t="shared" ref="AW61:AW67" si="136">IF(AV61="","",(AV61-AU61)/AU61)</f>
        <v/>
      </c>
      <c r="AZ61" s="105"/>
    </row>
    <row r="62" spans="1:52" ht="20.100000000000001" customHeight="1" thickBot="1" x14ac:dyDescent="0.3">
      <c r="A62" s="122" t="s">
        <v>84</v>
      </c>
      <c r="B62" s="196">
        <v>76422.39</v>
      </c>
      <c r="C62" s="155">
        <v>98632.750000000015</v>
      </c>
      <c r="D62" s="155">
        <v>93700.91999999994</v>
      </c>
      <c r="E62" s="155">
        <v>82943.079999999973</v>
      </c>
      <c r="F62" s="155">
        <v>100845.22000000002</v>
      </c>
      <c r="G62" s="155">
        <v>82769.729999999952</v>
      </c>
      <c r="H62" s="155">
        <v>78072.589999999866</v>
      </c>
      <c r="I62" s="155">
        <v>92901.83</v>
      </c>
      <c r="J62" s="155">
        <v>77572.28</v>
      </c>
      <c r="K62" s="203">
        <v>90006.149999999892</v>
      </c>
      <c r="L62" s="203">
        <v>119138.44999999997</v>
      </c>
      <c r="M62" s="203">
        <v>123755.49</v>
      </c>
      <c r="N62" s="203">
        <v>107820.80999999992</v>
      </c>
      <c r="O62" s="123"/>
      <c r="P62" s="52" t="str">
        <f t="shared" si="120"/>
        <v/>
      </c>
      <c r="R62" s="110" t="s">
        <v>84</v>
      </c>
      <c r="S62" s="196">
        <v>15596.707000000013</v>
      </c>
      <c r="T62" s="155">
        <v>18332.828999999987</v>
      </c>
      <c r="U62" s="155">
        <v>21648.361999999994</v>
      </c>
      <c r="V62" s="155">
        <v>20693.550999999999</v>
      </c>
      <c r="W62" s="155">
        <v>23770.443999999989</v>
      </c>
      <c r="X62" s="155">
        <v>22065.902999999984</v>
      </c>
      <c r="Y62" s="155">
        <v>24906.423000000003</v>
      </c>
      <c r="Z62" s="155">
        <v>28016.947000000004</v>
      </c>
      <c r="AA62" s="155">
        <v>26292.933000000001</v>
      </c>
      <c r="AB62" s="155">
        <v>27722.498999999978</v>
      </c>
      <c r="AC62" s="155">
        <v>34797.590000000011</v>
      </c>
      <c r="AD62" s="155">
        <v>34642.825000000055</v>
      </c>
      <c r="AE62" s="155">
        <v>33056.706999999988</v>
      </c>
      <c r="AF62" s="123"/>
      <c r="AG62" s="52"/>
      <c r="AI62" s="198">
        <f t="shared" si="133"/>
        <v>2.0408556968710365</v>
      </c>
      <c r="AJ62" s="157">
        <f t="shared" si="133"/>
        <v>1.8586959199657298</v>
      </c>
      <c r="AK62" s="157">
        <f t="shared" si="134"/>
        <v>2.3103681372605527</v>
      </c>
      <c r="AL62" s="157">
        <f t="shared" si="134"/>
        <v>2.494909882777443</v>
      </c>
      <c r="AM62" s="157">
        <f t="shared" si="134"/>
        <v>2.357121537342076</v>
      </c>
      <c r="AN62" s="157">
        <f t="shared" si="134"/>
        <v>2.6659387435479127</v>
      </c>
      <c r="AO62" s="157">
        <f t="shared" si="134"/>
        <v>3.190162257970441</v>
      </c>
      <c r="AP62" s="157">
        <f t="shared" si="134"/>
        <v>3.0157583548138938</v>
      </c>
      <c r="AQ62" s="157">
        <f t="shared" si="134"/>
        <v>3.3894753383554024</v>
      </c>
      <c r="AR62" s="157">
        <f t="shared" si="134"/>
        <v>3.080067195408315</v>
      </c>
      <c r="AS62" s="157">
        <f t="shared" si="134"/>
        <v>2.920769071613742</v>
      </c>
      <c r="AT62" s="157">
        <f t="shared" si="134"/>
        <v>2.7992960150697193</v>
      </c>
      <c r="AU62" s="157">
        <f t="shared" si="135"/>
        <v>3.0658930312246784</v>
      </c>
      <c r="AV62" s="157" t="str">
        <f t="shared" si="135"/>
        <v/>
      </c>
      <c r="AW62" s="52" t="str">
        <f t="shared" si="136"/>
        <v/>
      </c>
      <c r="AZ62" s="105"/>
    </row>
    <row r="63" spans="1:52" ht="20.100000000000001" customHeight="1" thickBot="1" x14ac:dyDescent="0.3">
      <c r="A63" s="35" t="str">
        <f>A19</f>
        <v>jan-out</v>
      </c>
      <c r="B63" s="167">
        <f>SUM(B51:B60)</f>
        <v>964363.14</v>
      </c>
      <c r="C63" s="168">
        <f t="shared" ref="C63:O63" si="137">SUM(C51:C60)</f>
        <v>1148068.1200000003</v>
      </c>
      <c r="D63" s="168">
        <f t="shared" si="137"/>
        <v>1258921.3899999997</v>
      </c>
      <c r="E63" s="168">
        <f t="shared" si="137"/>
        <v>1188991.1700000002</v>
      </c>
      <c r="F63" s="168">
        <f t="shared" si="137"/>
        <v>1217785.2299999997</v>
      </c>
      <c r="G63" s="168">
        <f t="shared" si="137"/>
        <v>1193375.9400000002</v>
      </c>
      <c r="H63" s="168">
        <f t="shared" si="137"/>
        <v>932408.65999999957</v>
      </c>
      <c r="I63" s="168">
        <f t="shared" si="137"/>
        <v>1105633.9399999995</v>
      </c>
      <c r="J63" s="168">
        <f t="shared" si="137"/>
        <v>1080511.47</v>
      </c>
      <c r="K63" s="168">
        <f t="shared" si="137"/>
        <v>1182431.3499999992</v>
      </c>
      <c r="L63" s="168">
        <f t="shared" si="137"/>
        <v>1443404.3500000003</v>
      </c>
      <c r="M63" s="168">
        <f t="shared" si="137"/>
        <v>1491071.3599999992</v>
      </c>
      <c r="N63" s="168">
        <f t="shared" si="137"/>
        <v>1484766.6299999994</v>
      </c>
      <c r="O63" s="169">
        <f t="shared" si="137"/>
        <v>1515909.1399999997</v>
      </c>
      <c r="P63" s="57">
        <f t="shared" si="120"/>
        <v>2.097468340866487E-2</v>
      </c>
      <c r="R63" s="109"/>
      <c r="S63" s="167">
        <f>SUM(S51:S60)</f>
        <v>187162.79400000005</v>
      </c>
      <c r="T63" s="168">
        <f t="shared" ref="T63:AF63" si="138">SUM(T51:T60)</f>
        <v>218074.37899999999</v>
      </c>
      <c r="U63" s="168">
        <f t="shared" si="138"/>
        <v>244294.65600000002</v>
      </c>
      <c r="V63" s="168">
        <f t="shared" si="138"/>
        <v>261504.63099999994</v>
      </c>
      <c r="W63" s="168">
        <f t="shared" si="138"/>
        <v>262621.15500000014</v>
      </c>
      <c r="X63" s="168">
        <f t="shared" si="138"/>
        <v>261749.48599999998</v>
      </c>
      <c r="Y63" s="168">
        <f t="shared" si="138"/>
        <v>233282.65000000005</v>
      </c>
      <c r="Z63" s="168">
        <f t="shared" si="138"/>
        <v>276756.03000000003</v>
      </c>
      <c r="AA63" s="168">
        <f t="shared" si="138"/>
        <v>287690.04700000002</v>
      </c>
      <c r="AB63" s="168">
        <f t="shared" si="138"/>
        <v>303413.45200000005</v>
      </c>
      <c r="AC63" s="168">
        <f t="shared" si="138"/>
        <v>377964.29000000004</v>
      </c>
      <c r="AD63" s="168">
        <f t="shared" si="138"/>
        <v>412251.16900000005</v>
      </c>
      <c r="AE63" s="168">
        <f t="shared" si="138"/>
        <v>430420.83600000013</v>
      </c>
      <c r="AF63" s="169">
        <f t="shared" si="138"/>
        <v>439227.22100000031</v>
      </c>
      <c r="AG63" s="57">
        <f t="shared" ref="AG63:AG67" si="139">IF(AF63="","",(AF63-AE63)/AE63)</f>
        <v>2.0459941209723827E-2</v>
      </c>
      <c r="AI63" s="199">
        <f t="shared" si="133"/>
        <v>1.9407916607015907</v>
      </c>
      <c r="AJ63" s="173">
        <f t="shared" si="133"/>
        <v>1.8994898926380774</v>
      </c>
      <c r="AK63" s="173">
        <f t="shared" si="134"/>
        <v>1.9405076277240796</v>
      </c>
      <c r="AL63" s="173">
        <f t="shared" si="134"/>
        <v>2.1993824478948816</v>
      </c>
      <c r="AM63" s="173">
        <f t="shared" si="134"/>
        <v>2.1565473823327634</v>
      </c>
      <c r="AN63" s="173">
        <f t="shared" si="134"/>
        <v>2.1933531356430729</v>
      </c>
      <c r="AO63" s="173">
        <f t="shared" si="134"/>
        <v>2.50193568558233</v>
      </c>
      <c r="AP63" s="173">
        <f t="shared" si="134"/>
        <v>2.5031434002469224</v>
      </c>
      <c r="AQ63" s="173">
        <f t="shared" si="134"/>
        <v>2.6625357989027183</v>
      </c>
      <c r="AR63" s="173">
        <f t="shared" si="134"/>
        <v>2.5660132573447099</v>
      </c>
      <c r="AS63" s="173">
        <f t="shared" si="134"/>
        <v>2.6185613892600501</v>
      </c>
      <c r="AT63" s="173">
        <f t="shared" si="134"/>
        <v>2.7647983863092929</v>
      </c>
      <c r="AU63" s="173">
        <f t="shared" si="135"/>
        <v>2.8989123765530769</v>
      </c>
      <c r="AV63" s="173">
        <f t="shared" si="135"/>
        <v>2.8974508393029441</v>
      </c>
      <c r="AW63" s="61">
        <f t="shared" si="136"/>
        <v>-5.0416744636848495E-4</v>
      </c>
      <c r="AZ63" s="105"/>
    </row>
    <row r="64" spans="1:52" ht="20.100000000000001" customHeight="1" x14ac:dyDescent="0.25">
      <c r="A64" s="121" t="s">
        <v>85</v>
      </c>
      <c r="B64" s="117">
        <f>SUM(B51:B53)</f>
        <v>234491.43</v>
      </c>
      <c r="C64" s="154">
        <f>SUM(C51:C53)</f>
        <v>268123.53000000009</v>
      </c>
      <c r="D64" s="154">
        <f>SUM(D51:D53)</f>
        <v>341123.42000000004</v>
      </c>
      <c r="E64" s="154">
        <f t="shared" ref="E64:N64" si="140">SUM(E51:E53)</f>
        <v>307586.39999999991</v>
      </c>
      <c r="F64" s="154">
        <f t="shared" si="140"/>
        <v>312002.81999999983</v>
      </c>
      <c r="G64" s="154">
        <f t="shared" si="140"/>
        <v>314085.74999999994</v>
      </c>
      <c r="H64" s="154">
        <f t="shared" si="140"/>
        <v>225185.55999999994</v>
      </c>
      <c r="I64" s="154">
        <f t="shared" si="140"/>
        <v>291368.51999999996</v>
      </c>
      <c r="J64" s="154">
        <f t="shared" si="140"/>
        <v>290915.21000000002</v>
      </c>
      <c r="K64" s="154">
        <f t="shared" si="140"/>
        <v>314581.43999999971</v>
      </c>
      <c r="L64" s="154">
        <f t="shared" si="140"/>
        <v>387624.22000000009</v>
      </c>
      <c r="M64" s="154">
        <f t="shared" ref="M64" si="141">SUM(M51:M53)</f>
        <v>406414.75</v>
      </c>
      <c r="N64" s="154">
        <f t="shared" si="140"/>
        <v>411776.26999999984</v>
      </c>
      <c r="O64" s="154">
        <f>SUM(O51:O53)</f>
        <v>413741.39999999997</v>
      </c>
      <c r="P64" s="52">
        <f t="shared" si="120"/>
        <v>4.7723245441028492E-3</v>
      </c>
      <c r="R64" s="108" t="s">
        <v>85</v>
      </c>
      <c r="S64" s="117">
        <f>SUM(S51:S53)</f>
        <v>45609.39</v>
      </c>
      <c r="T64" s="154">
        <f>SUM(T51:T53)</f>
        <v>53062.921000000002</v>
      </c>
      <c r="U64" s="154">
        <f>SUM(U51:U53)</f>
        <v>61321.651000000027</v>
      </c>
      <c r="V64" s="154">
        <f>SUM(V51:V53)</f>
        <v>63351.315999999992</v>
      </c>
      <c r="W64" s="154">
        <f t="shared" ref="W64:AE64" si="142">SUM(W51:W53)</f>
        <v>61448.611999999994</v>
      </c>
      <c r="X64" s="154">
        <f t="shared" si="142"/>
        <v>65590.697999999975</v>
      </c>
      <c r="Y64" s="154">
        <f t="shared" si="142"/>
        <v>58604.442999999985</v>
      </c>
      <c r="Z64" s="154">
        <f t="shared" si="142"/>
        <v>74095.891999999963</v>
      </c>
      <c r="AA64" s="154">
        <f t="shared" si="142"/>
        <v>76343.599000000002</v>
      </c>
      <c r="AB64" s="154">
        <f t="shared" si="142"/>
        <v>80321.476000000039</v>
      </c>
      <c r="AC64" s="154">
        <f t="shared" si="142"/>
        <v>99368.438000000038</v>
      </c>
      <c r="AD64" s="154">
        <f t="shared" ref="AD64" si="143">SUM(AD51:AD53)</f>
        <v>107006.38200000001</v>
      </c>
      <c r="AE64" s="154">
        <f t="shared" si="142"/>
        <v>114366.99700000003</v>
      </c>
      <c r="AF64" s="119">
        <f>IF(AF53="","",SUM(AF51:AF53))</f>
        <v>116614.31800000009</v>
      </c>
      <c r="AG64" s="52">
        <f t="shared" si="139"/>
        <v>1.9650083144178855E-2</v>
      </c>
      <c r="AI64" s="197">
        <f t="shared" si="133"/>
        <v>1.9450344091466372</v>
      </c>
      <c r="AJ64" s="156">
        <f t="shared" si="133"/>
        <v>1.9790475308153666</v>
      </c>
      <c r="AK64" s="156">
        <f t="shared" ref="AK64:AT66" si="144">(U64/D64)*10</f>
        <v>1.7976382565582869</v>
      </c>
      <c r="AL64" s="156">
        <f t="shared" si="144"/>
        <v>2.0596266935079059</v>
      </c>
      <c r="AM64" s="156">
        <f t="shared" si="144"/>
        <v>1.9694889937212756</v>
      </c>
      <c r="AN64" s="156">
        <f t="shared" si="144"/>
        <v>2.0883054388809423</v>
      </c>
      <c r="AO64" s="156">
        <f t="shared" si="144"/>
        <v>2.6024956040698171</v>
      </c>
      <c r="AP64" s="156">
        <f t="shared" si="144"/>
        <v>2.5430301118322589</v>
      </c>
      <c r="AQ64" s="156">
        <f t="shared" si="144"/>
        <v>2.6242560160398627</v>
      </c>
      <c r="AR64" s="156">
        <f t="shared" si="144"/>
        <v>2.5532808292822393</v>
      </c>
      <c r="AS64" s="156">
        <f t="shared" si="144"/>
        <v>2.5635250036749513</v>
      </c>
      <c r="AT64" s="156">
        <f t="shared" si="144"/>
        <v>2.6329354926217619</v>
      </c>
      <c r="AU64" s="156">
        <f t="shared" ref="AU64:AV66" si="145">(AE64/N64)*10</f>
        <v>2.7774062113875599</v>
      </c>
      <c r="AV64" s="156">
        <f t="shared" si="145"/>
        <v>2.8185315271809901</v>
      </c>
      <c r="AW64" s="61">
        <f t="shared" si="136"/>
        <v>1.4807094340328569E-2</v>
      </c>
    </row>
    <row r="65" spans="1:49" ht="20.100000000000001" customHeight="1" x14ac:dyDescent="0.25">
      <c r="A65" s="121" t="s">
        <v>86</v>
      </c>
      <c r="B65" s="117">
        <f>SUM(B54:B56)</f>
        <v>270632.65000000014</v>
      </c>
      <c r="C65" s="154">
        <f>SUM(C54:C56)</f>
        <v>330331.44000000012</v>
      </c>
      <c r="D65" s="154">
        <f>SUM(D54:D56)</f>
        <v>371262.24999999988</v>
      </c>
      <c r="E65" s="154">
        <f t="shared" ref="E65:N65" si="146">SUM(E54:E56)</f>
        <v>341280.04000000004</v>
      </c>
      <c r="F65" s="154">
        <f t="shared" si="146"/>
        <v>330986.2099999999</v>
      </c>
      <c r="G65" s="154">
        <f t="shared" si="146"/>
        <v>352389.62000000011</v>
      </c>
      <c r="H65" s="154">
        <f t="shared" si="146"/>
        <v>271249.88999999984</v>
      </c>
      <c r="I65" s="154">
        <f t="shared" si="146"/>
        <v>338059.84999999963</v>
      </c>
      <c r="J65" s="154">
        <f t="shared" si="146"/>
        <v>341622.02</v>
      </c>
      <c r="K65" s="154">
        <f t="shared" si="146"/>
        <v>348164.02999999968</v>
      </c>
      <c r="L65" s="154">
        <f t="shared" si="146"/>
        <v>373006.16999999981</v>
      </c>
      <c r="M65" s="154">
        <f t="shared" ref="M65" si="147">SUM(M54:M56)</f>
        <v>455027.89</v>
      </c>
      <c r="N65" s="154">
        <f t="shared" si="146"/>
        <v>411180.44999999978</v>
      </c>
      <c r="O65" s="154">
        <f>IF(O56="","",SUM(O54:O56))</f>
        <v>458130.93000000005</v>
      </c>
      <c r="P65" s="52">
        <f t="shared" si="120"/>
        <v>0.11418461164678501</v>
      </c>
      <c r="R65" s="109" t="s">
        <v>86</v>
      </c>
      <c r="S65" s="117">
        <f>SUM(S54:S56)</f>
        <v>52069.507000000012</v>
      </c>
      <c r="T65" s="154">
        <f>SUM(T54:T56)</f>
        <v>57799.210999999981</v>
      </c>
      <c r="U65" s="154">
        <f>SUM(U54:U56)</f>
        <v>67284.703999999983</v>
      </c>
      <c r="V65" s="154">
        <f>SUM(V54:V56)</f>
        <v>68302.889999999985</v>
      </c>
      <c r="W65" s="154">
        <f t="shared" ref="W65:AE65" si="148">SUM(W54:W56)</f>
        <v>68997.127000000022</v>
      </c>
      <c r="X65" s="154">
        <f t="shared" si="148"/>
        <v>75648.96299999996</v>
      </c>
      <c r="Y65" s="154">
        <f t="shared" si="148"/>
        <v>65293.128000000026</v>
      </c>
      <c r="Z65" s="154">
        <f t="shared" si="148"/>
        <v>80241.398000000045</v>
      </c>
      <c r="AA65" s="154">
        <f t="shared" si="148"/>
        <v>84590.548999999999</v>
      </c>
      <c r="AB65" s="154">
        <f t="shared" si="148"/>
        <v>84889.636000000028</v>
      </c>
      <c r="AC65" s="154">
        <f t="shared" si="148"/>
        <v>93771.617999999988</v>
      </c>
      <c r="AD65" s="154">
        <f t="shared" ref="AD65" si="149">SUM(AD54:AD56)</f>
        <v>121302.12800000008</v>
      </c>
      <c r="AE65" s="154">
        <f t="shared" si="148"/>
        <v>117899.58700000003</v>
      </c>
      <c r="AF65" s="119">
        <f>IF(AF56="","",SUM(AF54:AF56))</f>
        <v>136187.39600000001</v>
      </c>
      <c r="AG65" s="52">
        <f t="shared" si="139"/>
        <v>0.15511342715729765</v>
      </c>
      <c r="AI65" s="198">
        <f t="shared" si="133"/>
        <v>1.9239920608248851</v>
      </c>
      <c r="AJ65" s="157">
        <f t="shared" si="133"/>
        <v>1.7497338733485361</v>
      </c>
      <c r="AK65" s="157">
        <f t="shared" si="144"/>
        <v>1.8123227987763368</v>
      </c>
      <c r="AL65" s="157">
        <f t="shared" si="144"/>
        <v>2.0013737105750451</v>
      </c>
      <c r="AM65" s="157">
        <f t="shared" si="144"/>
        <v>2.0845921949437121</v>
      </c>
      <c r="AN65" s="157">
        <f t="shared" si="144"/>
        <v>2.1467420918924893</v>
      </c>
      <c r="AO65" s="157">
        <f t="shared" si="144"/>
        <v>2.4071209024269122</v>
      </c>
      <c r="AP65" s="157">
        <f t="shared" si="144"/>
        <v>2.3735855648045794</v>
      </c>
      <c r="AQ65" s="157">
        <f t="shared" si="144"/>
        <v>2.4761445119960355</v>
      </c>
      <c r="AR65" s="157">
        <f t="shared" si="144"/>
        <v>2.4382081055300313</v>
      </c>
      <c r="AS65" s="157">
        <f t="shared" si="144"/>
        <v>2.5139428122596481</v>
      </c>
      <c r="AT65" s="157">
        <f t="shared" si="144"/>
        <v>2.6658174293448273</v>
      </c>
      <c r="AU65" s="157">
        <f t="shared" si="145"/>
        <v>2.8673441794229291</v>
      </c>
      <c r="AV65" s="157">
        <f t="shared" ref="AV65" si="150">(AF65/O65)*10</f>
        <v>2.9726741217843551</v>
      </c>
      <c r="AW65" s="52">
        <f t="shared" ref="AW65" si="151">IF(AV65="","",(AV65-AU65)/AU65)</f>
        <v>3.6734321298890711E-2</v>
      </c>
    </row>
    <row r="66" spans="1:49" ht="20.100000000000001" customHeight="1" x14ac:dyDescent="0.25">
      <c r="A66" s="121" t="s">
        <v>87</v>
      </c>
      <c r="B66" s="117">
        <f>SUM(B57:B59)</f>
        <v>362917.66000000003</v>
      </c>
      <c r="C66" s="154">
        <f>SUM(C57:C59)</f>
        <v>410216.99000000011</v>
      </c>
      <c r="D66" s="154">
        <f>SUM(D57:D59)</f>
        <v>402664.01999999979</v>
      </c>
      <c r="E66" s="154">
        <f t="shared" ref="E66:N66" si="152">SUM(E57:E59)</f>
        <v>374827.90000000014</v>
      </c>
      <c r="F66" s="154">
        <f t="shared" si="152"/>
        <v>411823.39999999991</v>
      </c>
      <c r="G66" s="154">
        <f t="shared" si="152"/>
        <v>392287.49999999988</v>
      </c>
      <c r="H66" s="154">
        <f t="shared" si="152"/>
        <v>324909.64999999991</v>
      </c>
      <c r="I66" s="154">
        <f t="shared" si="152"/>
        <v>335894.45999999973</v>
      </c>
      <c r="J66" s="154">
        <f t="shared" si="152"/>
        <v>323029.73000000004</v>
      </c>
      <c r="K66" s="154">
        <f t="shared" si="152"/>
        <v>359624.85999999987</v>
      </c>
      <c r="L66" s="154">
        <f t="shared" si="152"/>
        <v>485561.99000000028</v>
      </c>
      <c r="M66" s="154">
        <f t="shared" ref="M66" si="153">SUM(M57:M59)</f>
        <v>462583.7999999997</v>
      </c>
      <c r="N66" s="154">
        <f t="shared" si="152"/>
        <v>492833.60999999993</v>
      </c>
      <c r="O66" s="154">
        <f>IF(O59="","",SUM(O57:O59))</f>
        <v>488757.64999999944</v>
      </c>
      <c r="P66" s="52">
        <f t="shared" ref="P66" si="154">IF(O66="","",(O66-N66)/N66)</f>
        <v>-8.2704586645389044E-3</v>
      </c>
      <c r="R66" s="109" t="s">
        <v>87</v>
      </c>
      <c r="S66" s="117">
        <f>SUM(S57:S59)</f>
        <v>66706.640000000043</v>
      </c>
      <c r="T66" s="154">
        <f>SUM(T57:T59)</f>
        <v>75687.896000000008</v>
      </c>
      <c r="U66" s="154">
        <f>SUM(U57:U59)</f>
        <v>78884.929000000004</v>
      </c>
      <c r="V66" s="154">
        <f>SUM(V57:V59)</f>
        <v>90834.866999999969</v>
      </c>
      <c r="W66" s="154">
        <f t="shared" ref="W66:AE66" si="155">SUM(W57:W59)</f>
        <v>90275.416000000056</v>
      </c>
      <c r="X66" s="154">
        <f t="shared" si="155"/>
        <v>87840.50900000002</v>
      </c>
      <c r="Y66" s="154">
        <f t="shared" si="155"/>
        <v>78765.768000000011</v>
      </c>
      <c r="Z66" s="154">
        <f t="shared" si="155"/>
        <v>86377.072000000029</v>
      </c>
      <c r="AA66" s="154">
        <f t="shared" si="155"/>
        <v>89313.755000000005</v>
      </c>
      <c r="AB66" s="154">
        <f t="shared" si="155"/>
        <v>95872.349999999977</v>
      </c>
      <c r="AC66" s="154">
        <f t="shared" si="155"/>
        <v>128355.976</v>
      </c>
      <c r="AD66" s="154">
        <f t="shared" ref="AD66" si="156">SUM(AD57:AD59)</f>
        <v>133533.43400000001</v>
      </c>
      <c r="AE66" s="154">
        <f t="shared" si="155"/>
        <v>144237.76400000011</v>
      </c>
      <c r="AF66" s="119">
        <f>IF(AF59="","",SUM(AF57:AF59))</f>
        <v>138705.29400000011</v>
      </c>
      <c r="AG66" s="52">
        <f t="shared" si="139"/>
        <v>-3.8356598484152855E-2</v>
      </c>
      <c r="AI66" s="198">
        <f t="shared" si="133"/>
        <v>1.8380654168220978</v>
      </c>
      <c r="AJ66" s="157">
        <f t="shared" si="133"/>
        <v>1.8450697519866253</v>
      </c>
      <c r="AK66" s="157">
        <f t="shared" si="144"/>
        <v>1.959075682997454</v>
      </c>
      <c r="AL66" s="157">
        <f t="shared" si="144"/>
        <v>2.4233752876986996</v>
      </c>
      <c r="AM66" s="157">
        <f t="shared" si="144"/>
        <v>2.1920904931579916</v>
      </c>
      <c r="AN66" s="157">
        <f t="shared" si="144"/>
        <v>2.2391870503138653</v>
      </c>
      <c r="AO66" s="157">
        <f t="shared" si="144"/>
        <v>2.4242360299240122</v>
      </c>
      <c r="AP66" s="157">
        <f t="shared" si="144"/>
        <v>2.5715539339350846</v>
      </c>
      <c r="AQ66" s="157">
        <f t="shared" si="144"/>
        <v>2.764877245199691</v>
      </c>
      <c r="AR66" s="157">
        <f t="shared" si="144"/>
        <v>2.6658988480384815</v>
      </c>
      <c r="AS66" s="157">
        <f t="shared" si="144"/>
        <v>2.643451889634111</v>
      </c>
      <c r="AT66" s="157">
        <f t="shared" si="144"/>
        <v>2.8866863474250524</v>
      </c>
      <c r="AU66" s="157">
        <f t="shared" si="145"/>
        <v>2.9267030712454885</v>
      </c>
      <c r="AV66" s="157">
        <f t="shared" ref="AV66" si="157">(AF66/O66)*10</f>
        <v>2.8379155599917523</v>
      </c>
      <c r="AW66" s="52">
        <f t="shared" ref="AW66" si="158">IF(AV66="","",(AV66-AU66)/AU66)</f>
        <v>-3.0337041063735842E-2</v>
      </c>
    </row>
    <row r="67" spans="1:49" ht="20.100000000000001" customHeight="1" thickBot="1" x14ac:dyDescent="0.3">
      <c r="A67" s="122" t="s">
        <v>88</v>
      </c>
      <c r="B67" s="196">
        <f>SUM(B60:B62)</f>
        <v>301452.82000000007</v>
      </c>
      <c r="C67" s="155">
        <f>SUM(C60:C62)</f>
        <v>388105.86999999988</v>
      </c>
      <c r="D67" s="155">
        <f>IF(D62="","",SUM(D60:D62))</f>
        <v>380957.63999999966</v>
      </c>
      <c r="E67" s="155">
        <f t="shared" ref="E67:N67" si="159">IF(E62="","",SUM(E60:E62))</f>
        <v>378869.0400000001</v>
      </c>
      <c r="F67" s="155">
        <f t="shared" si="159"/>
        <v>396865.16000000021</v>
      </c>
      <c r="G67" s="155">
        <f t="shared" si="159"/>
        <v>336903.74</v>
      </c>
      <c r="H67" s="155">
        <f t="shared" si="159"/>
        <v>311374.30999999976</v>
      </c>
      <c r="I67" s="155">
        <f t="shared" si="159"/>
        <v>337617.05000000005</v>
      </c>
      <c r="J67" s="155">
        <f t="shared" si="159"/>
        <v>314897.43999999994</v>
      </c>
      <c r="K67" s="155">
        <f t="shared" si="159"/>
        <v>372869.66999999981</v>
      </c>
      <c r="L67" s="155">
        <f t="shared" si="159"/>
        <v>493444.35000000033</v>
      </c>
      <c r="M67" s="155">
        <f t="shared" ref="M67" si="160">IF(M62="","",SUM(M60:M62))</f>
        <v>455271.89999999967</v>
      </c>
      <c r="N67" s="155">
        <f t="shared" si="159"/>
        <v>469176.04999999987</v>
      </c>
      <c r="O67" s="155" t="str">
        <f t="shared" ref="O67" si="161">IF(O62="","",SUM(O60:O62))</f>
        <v/>
      </c>
      <c r="P67" s="55" t="str">
        <f t="shared" si="120"/>
        <v/>
      </c>
      <c r="R67" s="110" t="s">
        <v>88</v>
      </c>
      <c r="S67" s="196">
        <f>SUM(S60:S62)</f>
        <v>63838.016000000018</v>
      </c>
      <c r="T67" s="155">
        <f>SUM(T60:T62)</f>
        <v>79380.659999999989</v>
      </c>
      <c r="U67" s="155">
        <f>IF(U62="","",SUM(U60:U62))</f>
        <v>89950.456999999995</v>
      </c>
      <c r="V67" s="155">
        <f>IF(V62="","",SUM(V60:V62))</f>
        <v>90706.435000000056</v>
      </c>
      <c r="W67" s="155">
        <f t="shared" ref="W67:AF67" si="162">IF(W62="","",SUM(W60:W62))</f>
        <v>98610.478999999992</v>
      </c>
      <c r="X67" s="155">
        <f t="shared" si="162"/>
        <v>84566.343999999997</v>
      </c>
      <c r="Y67" s="155">
        <f t="shared" si="162"/>
        <v>90045.485000000015</v>
      </c>
      <c r="Z67" s="155">
        <f t="shared" si="162"/>
        <v>94962.186000000016</v>
      </c>
      <c r="AA67" s="155">
        <f t="shared" si="162"/>
        <v>95891.539000000004</v>
      </c>
      <c r="AB67" s="155">
        <f t="shared" si="162"/>
        <v>103388.924</v>
      </c>
      <c r="AC67" s="155">
        <f t="shared" si="162"/>
        <v>140739.50200000001</v>
      </c>
      <c r="AD67" s="155">
        <f t="shared" ref="AD67" si="163">IF(AD62="","",SUM(AD60:AD62))</f>
        <v>135949.3170000001</v>
      </c>
      <c r="AE67" s="155">
        <f t="shared" si="162"/>
        <v>144292.45000000004</v>
      </c>
      <c r="AF67" s="123" t="str">
        <f t="shared" si="162"/>
        <v/>
      </c>
      <c r="AG67" s="55" t="str">
        <f t="shared" si="139"/>
        <v/>
      </c>
      <c r="AI67" s="200">
        <f t="shared" si="133"/>
        <v>2.1176785143360082</v>
      </c>
      <c r="AJ67" s="158">
        <f t="shared" si="133"/>
        <v>2.0453352071175841</v>
      </c>
      <c r="AK67" s="158">
        <f t="shared" ref="AK67:AT67" si="164">IF(U62="","",(U67/D67)*10)</f>
        <v>2.3611669003409426</v>
      </c>
      <c r="AL67" s="158">
        <f t="shared" si="164"/>
        <v>2.3941369028200361</v>
      </c>
      <c r="AM67" s="158">
        <f t="shared" si="164"/>
        <v>2.4847350923925884</v>
      </c>
      <c r="AN67" s="158">
        <f t="shared" si="164"/>
        <v>2.5101040433685897</v>
      </c>
      <c r="AO67" s="158">
        <f t="shared" si="164"/>
        <v>2.8918726467832263</v>
      </c>
      <c r="AP67" s="158">
        <f t="shared" si="164"/>
        <v>2.8127189074129992</v>
      </c>
      <c r="AQ67" s="158">
        <f t="shared" si="164"/>
        <v>3.045167309076886</v>
      </c>
      <c r="AR67" s="158">
        <f t="shared" si="164"/>
        <v>2.7727898597920304</v>
      </c>
      <c r="AS67" s="158">
        <f t="shared" si="164"/>
        <v>2.852185905056972</v>
      </c>
      <c r="AT67" s="158">
        <f t="shared" si="164"/>
        <v>2.9861126285193573</v>
      </c>
      <c r="AU67" s="158">
        <f>IF(AE62="","",(AE67/N67)*10)</f>
        <v>3.0754436421040694</v>
      </c>
      <c r="AV67" s="158" t="str">
        <f>IF(AF62="","",(AF67/O67)*10)</f>
        <v/>
      </c>
      <c r="AW67" s="55" t="str">
        <f t="shared" si="136"/>
        <v/>
      </c>
    </row>
    <row r="68" spans="1:49" x14ac:dyDescent="0.25"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</row>
  </sheetData>
  <mergeCells count="24">
    <mergeCell ref="AI48:AV48"/>
    <mergeCell ref="AW48:AW49"/>
    <mergeCell ref="A48:A49"/>
    <mergeCell ref="B48:O48"/>
    <mergeCell ref="P48:P49"/>
    <mergeCell ref="R48:R49"/>
    <mergeCell ref="S48:AF48"/>
    <mergeCell ref="AG48:AG49"/>
    <mergeCell ref="AI4:AV4"/>
    <mergeCell ref="AW4:AW5"/>
    <mergeCell ref="A26:A27"/>
    <mergeCell ref="B26:O26"/>
    <mergeCell ref="P26:P27"/>
    <mergeCell ref="R26:R27"/>
    <mergeCell ref="S26:AF26"/>
    <mergeCell ref="AG26:AG27"/>
    <mergeCell ref="AI26:AV26"/>
    <mergeCell ref="AW26:AW27"/>
    <mergeCell ref="A4:A5"/>
    <mergeCell ref="B4:O4"/>
    <mergeCell ref="P4:P5"/>
    <mergeCell ref="R4:R5"/>
    <mergeCell ref="S4:AF4"/>
    <mergeCell ref="AG4:AG5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2" r:id="rId1"/>
  <ignoredErrors>
    <ignoredError sqref="N64:N66 N20:N23 AE20:AE23 P63 AE64:AE67 B42:L45 B20:L23 B64:L67 S64:AC67 S42:AC45 S20:AC23 M42:N45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5F037BA9-8B2B-4870-AFC1-61F9749D2E0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P7:P23</xm:sqref>
        </x14:conditionalFormatting>
        <x14:conditionalFormatting xmlns:xm="http://schemas.microsoft.com/office/excel/2006/main">
          <x14:cfRule type="iconSet" priority="6" id="{79BAB5CA-0202-45E8-97A0-E9A8E71872D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P29:P45</xm:sqref>
        </x14:conditionalFormatting>
        <x14:conditionalFormatting xmlns:xm="http://schemas.microsoft.com/office/excel/2006/main">
          <x14:cfRule type="iconSet" priority="3" id="{857750BA-2763-4DE8-8FEB-FACFCE62F4F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P51:P67</xm:sqref>
        </x14:conditionalFormatting>
        <x14:conditionalFormatting xmlns:xm="http://schemas.microsoft.com/office/excel/2006/main">
          <x14:cfRule type="iconSet" priority="7" id="{95E6F3FF-BFB3-406E-8B7A-53840CF8188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AG7:AG23</xm:sqref>
        </x14:conditionalFormatting>
        <x14:conditionalFormatting xmlns:xm="http://schemas.microsoft.com/office/excel/2006/main">
          <x14:cfRule type="iconSet" priority="4" id="{31564D89-EFCF-4D02-96EB-64A3C14E92F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AG29:AG45</xm:sqref>
        </x14:conditionalFormatting>
        <x14:conditionalFormatting xmlns:xm="http://schemas.microsoft.com/office/excel/2006/main">
          <x14:cfRule type="iconSet" priority="1" id="{CB82AFFF-7EA5-4EED-AB48-E3EC2A71417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AG51:AG67</xm:sqref>
        </x14:conditionalFormatting>
        <x14:conditionalFormatting xmlns:xm="http://schemas.microsoft.com/office/excel/2006/main">
          <x14:cfRule type="iconSet" priority="8" id="{EBB0697B-7E3D-413C-9053-FA0F055AA57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AW7:AW23</xm:sqref>
        </x14:conditionalFormatting>
        <x14:conditionalFormatting xmlns:xm="http://schemas.microsoft.com/office/excel/2006/main">
          <x14:cfRule type="iconSet" priority="5" id="{F42A3BB8-6E0E-40BA-8EF1-45BAB072B81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AW29:AW45</xm:sqref>
        </x14:conditionalFormatting>
        <x14:conditionalFormatting xmlns:xm="http://schemas.microsoft.com/office/excel/2006/main">
          <x14:cfRule type="iconSet" priority="2" id="{28061838-5419-4535-868A-3208D9A2BEC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AW51:AW67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9BECF-33E6-4C68-AF73-5A6491133A36}">
  <sheetPr codeName="Folha23">
    <pageSetUpPr fitToPage="1"/>
  </sheetPr>
  <dimension ref="A1:AZ70"/>
  <sheetViews>
    <sheetView showGridLines="0" topLeftCell="A48" workbookViewId="0">
      <selection activeCell="AV59" sqref="AV59:AW60"/>
    </sheetView>
  </sheetViews>
  <sheetFormatPr defaultRowHeight="15" x14ac:dyDescent="0.25"/>
  <cols>
    <col min="1" max="1" width="18.7109375" customWidth="1"/>
    <col min="16" max="16" width="10.140625" customWidth="1"/>
    <col min="17" max="17" width="1.7109375" customWidth="1"/>
    <col min="18" max="18" width="18.7109375" hidden="1" customWidth="1"/>
    <col min="33" max="33" width="10" customWidth="1"/>
    <col min="34" max="34" width="1.7109375" customWidth="1"/>
    <col min="49" max="49" width="10" customWidth="1"/>
    <col min="51" max="52" width="9.140625" style="101"/>
  </cols>
  <sheetData>
    <row r="1" spans="1:52" ht="15.75" x14ac:dyDescent="0.25">
      <c r="A1" s="4" t="s">
        <v>100</v>
      </c>
    </row>
    <row r="3" spans="1:52" ht="15.75" thickBot="1" x14ac:dyDescent="0.3">
      <c r="P3" s="205" t="s">
        <v>1</v>
      </c>
      <c r="AG3" s="289">
        <v>1000</v>
      </c>
      <c r="AW3" s="289" t="s">
        <v>47</v>
      </c>
    </row>
    <row r="4" spans="1:52" ht="20.100000000000001" customHeight="1" x14ac:dyDescent="0.25">
      <c r="A4" s="332" t="s">
        <v>3</v>
      </c>
      <c r="B4" s="334" t="s">
        <v>71</v>
      </c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9"/>
      <c r="P4" s="337" t="s">
        <v>148</v>
      </c>
      <c r="R4" s="335" t="s">
        <v>3</v>
      </c>
      <c r="S4" s="327" t="s">
        <v>71</v>
      </c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9"/>
      <c r="AG4" s="339" t="s">
        <v>148</v>
      </c>
      <c r="AI4" s="327" t="s">
        <v>71</v>
      </c>
      <c r="AJ4" s="328"/>
      <c r="AK4" s="328"/>
      <c r="AL4" s="328"/>
      <c r="AM4" s="328"/>
      <c r="AN4" s="328"/>
      <c r="AO4" s="328"/>
      <c r="AP4" s="328"/>
      <c r="AQ4" s="328"/>
      <c r="AR4" s="328"/>
      <c r="AS4" s="328"/>
      <c r="AT4" s="328"/>
      <c r="AU4" s="328"/>
      <c r="AV4" s="329"/>
      <c r="AW4" s="337" t="s">
        <v>148</v>
      </c>
    </row>
    <row r="5" spans="1:52" ht="20.100000000000001" customHeight="1" thickBot="1" x14ac:dyDescent="0.3">
      <c r="A5" s="333"/>
      <c r="B5" s="99">
        <v>2010</v>
      </c>
      <c r="C5" s="135">
        <v>2011</v>
      </c>
      <c r="D5" s="135">
        <v>2012</v>
      </c>
      <c r="E5" s="135">
        <v>2013</v>
      </c>
      <c r="F5" s="135">
        <v>2014</v>
      </c>
      <c r="G5" s="135">
        <v>2015</v>
      </c>
      <c r="H5" s="135">
        <v>2016</v>
      </c>
      <c r="I5" s="135">
        <v>2017</v>
      </c>
      <c r="J5" s="135">
        <v>2018</v>
      </c>
      <c r="K5" s="135">
        <v>2019</v>
      </c>
      <c r="L5" s="135">
        <v>2020</v>
      </c>
      <c r="M5" s="135">
        <v>2021</v>
      </c>
      <c r="N5" s="135">
        <v>2022</v>
      </c>
      <c r="O5" s="133">
        <v>2023</v>
      </c>
      <c r="P5" s="338"/>
      <c r="R5" s="336"/>
      <c r="S5" s="25">
        <v>2010</v>
      </c>
      <c r="T5" s="135">
        <v>2011</v>
      </c>
      <c r="U5" s="135">
        <v>2012</v>
      </c>
      <c r="V5" s="135">
        <v>2013</v>
      </c>
      <c r="W5" s="135">
        <v>2014</v>
      </c>
      <c r="X5" s="135">
        <v>2015</v>
      </c>
      <c r="Y5" s="135">
        <v>2016</v>
      </c>
      <c r="Z5" s="135">
        <v>2017</v>
      </c>
      <c r="AA5" s="135">
        <v>2018</v>
      </c>
      <c r="AB5" s="135">
        <v>2019</v>
      </c>
      <c r="AC5" s="135">
        <v>2020</v>
      </c>
      <c r="AD5" s="135">
        <v>2021</v>
      </c>
      <c r="AE5" s="135">
        <v>2022</v>
      </c>
      <c r="AF5" s="133">
        <v>2023</v>
      </c>
      <c r="AG5" s="340"/>
      <c r="AI5" s="25">
        <v>2010</v>
      </c>
      <c r="AJ5" s="135">
        <v>2011</v>
      </c>
      <c r="AK5" s="135">
        <v>2012</v>
      </c>
      <c r="AL5" s="135">
        <v>2013</v>
      </c>
      <c r="AM5" s="135">
        <v>2014</v>
      </c>
      <c r="AN5" s="135">
        <v>2015</v>
      </c>
      <c r="AO5" s="135">
        <v>2016</v>
      </c>
      <c r="AP5" s="135">
        <v>2017</v>
      </c>
      <c r="AQ5" s="135">
        <v>2018</v>
      </c>
      <c r="AR5" s="135">
        <v>2019</v>
      </c>
      <c r="AS5" s="135">
        <v>2020</v>
      </c>
      <c r="AT5" s="135">
        <v>2021</v>
      </c>
      <c r="AU5" s="135">
        <v>2022</v>
      </c>
      <c r="AV5" s="133">
        <v>2023</v>
      </c>
      <c r="AW5" s="338"/>
      <c r="AY5" s="290">
        <v>2013</v>
      </c>
      <c r="AZ5" s="290">
        <v>2014</v>
      </c>
    </row>
    <row r="6" spans="1:52" ht="3" customHeight="1" thickBot="1" x14ac:dyDescent="0.3">
      <c r="A6" s="291"/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4"/>
      <c r="R6" s="291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4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2"/>
    </row>
    <row r="7" spans="1:52" ht="20.100000000000001" customHeight="1" x14ac:dyDescent="0.25">
      <c r="A7" s="120" t="s">
        <v>73</v>
      </c>
      <c r="B7" s="39">
        <v>112208.21</v>
      </c>
      <c r="C7" s="153">
        <v>125412.47000000002</v>
      </c>
      <c r="D7" s="153">
        <v>111648.51</v>
      </c>
      <c r="E7" s="153">
        <v>101032.48999999999</v>
      </c>
      <c r="F7" s="153">
        <v>181499.08999999997</v>
      </c>
      <c r="G7" s="153">
        <v>165515.38999999981</v>
      </c>
      <c r="H7" s="153">
        <v>127441.33000000005</v>
      </c>
      <c r="I7" s="153">
        <v>165564.63999999996</v>
      </c>
      <c r="J7" s="204">
        <v>108022.51</v>
      </c>
      <c r="K7" s="204">
        <v>201133.06000000003</v>
      </c>
      <c r="L7" s="204">
        <v>231418.47</v>
      </c>
      <c r="M7" s="204">
        <v>214311.47</v>
      </c>
      <c r="N7" s="204">
        <v>189490.67999999967</v>
      </c>
      <c r="O7" s="112">
        <v>208892.63999999984</v>
      </c>
      <c r="P7" s="61">
        <f>IF(O7="","",(O7-N7)/N7)</f>
        <v>0.10239004894594393</v>
      </c>
      <c r="R7" s="109" t="s">
        <v>73</v>
      </c>
      <c r="S7" s="39">
        <v>5046.811999999999</v>
      </c>
      <c r="T7" s="153">
        <v>5419.8780000000006</v>
      </c>
      <c r="U7" s="153">
        <v>5376.692</v>
      </c>
      <c r="V7" s="153">
        <v>8185.9700000000021</v>
      </c>
      <c r="W7" s="153">
        <v>9253.7109999999993</v>
      </c>
      <c r="X7" s="153">
        <v>8018.4579999999987</v>
      </c>
      <c r="Y7" s="153">
        <v>7549.5260000000026</v>
      </c>
      <c r="Z7" s="153">
        <v>9256.76</v>
      </c>
      <c r="AA7" s="153">
        <v>8429.6530000000002</v>
      </c>
      <c r="AB7" s="153">
        <v>12162.242999999999</v>
      </c>
      <c r="AC7" s="153">
        <v>14395.186999999998</v>
      </c>
      <c r="AD7" s="153">
        <v>11537.55599999999</v>
      </c>
      <c r="AE7" s="153">
        <v>12256.628999999999</v>
      </c>
      <c r="AF7" s="112">
        <v>14628.066999999995</v>
      </c>
      <c r="AG7" s="61">
        <f>IF(AF7="","",(AF7-AE7)/AE7)</f>
        <v>0.19348207406783682</v>
      </c>
      <c r="AI7" s="124">
        <f t="shared" ref="AI7:AI16" si="0">(S7/B7)*10</f>
        <v>0.44977207995742902</v>
      </c>
      <c r="AJ7" s="156">
        <f t="shared" ref="AJ7:AJ16" si="1">(T7/C7)*10</f>
        <v>0.43216420185329257</v>
      </c>
      <c r="AK7" s="156">
        <f t="shared" ref="AK7:AK16" si="2">(U7/D7)*10</f>
        <v>0.48157310832003042</v>
      </c>
      <c r="AL7" s="156">
        <f t="shared" ref="AL7:AL16" si="3">(V7/E7)*10</f>
        <v>0.81023144139078462</v>
      </c>
      <c r="AM7" s="156">
        <f t="shared" ref="AM7:AM16" si="4">(W7/F7)*10</f>
        <v>0.50984889235532815</v>
      </c>
      <c r="AN7" s="156">
        <f t="shared" ref="AN7:AN16" si="5">(X7/G7)*10</f>
        <v>0.48445392298565154</v>
      </c>
      <c r="AO7" s="156">
        <f t="shared" ref="AO7:AO16" si="6">(Y7/H7)*10</f>
        <v>0.5923922796474268</v>
      </c>
      <c r="AP7" s="156">
        <f t="shared" ref="AP7:AP16" si="7">(Z7/I7)*10</f>
        <v>0.55910247502123656</v>
      </c>
      <c r="AQ7" s="156">
        <f t="shared" ref="AQ7:AQ16" si="8">(AA7/J7)*10</f>
        <v>0.78036077850810914</v>
      </c>
      <c r="AR7" s="156">
        <f t="shared" ref="AR7:AR16" si="9">(AB7/K7)*10</f>
        <v>0.60468642002463424</v>
      </c>
      <c r="AS7" s="156">
        <f t="shared" ref="AS7:AS16" si="10">(AC7/L7)*10</f>
        <v>0.62204140404177755</v>
      </c>
      <c r="AT7" s="156">
        <f t="shared" ref="AT7:AT22" si="11">(AD7/M7)*10</f>
        <v>0.53835457336931103</v>
      </c>
      <c r="AU7" s="156">
        <f t="shared" ref="AU7:AV22" si="12">(AE7/N7)*10</f>
        <v>0.64681962194657916</v>
      </c>
      <c r="AV7" s="156">
        <f t="shared" ref="AV7:AV19" si="13">(AF7/O7)*10</f>
        <v>0.70026722817998799</v>
      </c>
      <c r="AW7" s="61">
        <f t="shared" ref="AW7" si="14">IF(AV7="","",(AV7-AU7)/AU7)</f>
        <v>8.2631392771543147E-2</v>
      </c>
      <c r="AY7" s="105"/>
      <c r="AZ7" s="105"/>
    </row>
    <row r="8" spans="1:52" ht="20.100000000000001" customHeight="1" x14ac:dyDescent="0.25">
      <c r="A8" s="121" t="s">
        <v>74</v>
      </c>
      <c r="B8" s="19">
        <v>103876.33999999997</v>
      </c>
      <c r="C8" s="154">
        <v>109703.67999999998</v>
      </c>
      <c r="D8" s="154">
        <v>90718.43</v>
      </c>
      <c r="E8" s="154">
        <v>91462.49</v>
      </c>
      <c r="F8" s="154">
        <v>178750.52</v>
      </c>
      <c r="G8" s="154">
        <v>189327.78999999998</v>
      </c>
      <c r="H8" s="154">
        <v>161032.97</v>
      </c>
      <c r="I8" s="154">
        <v>180460.41999999998</v>
      </c>
      <c r="J8" s="202">
        <v>101175.85</v>
      </c>
      <c r="K8" s="202">
        <v>239012.21</v>
      </c>
      <c r="L8" s="202">
        <v>200385.87</v>
      </c>
      <c r="M8" s="202">
        <v>256727.69999999998</v>
      </c>
      <c r="N8" s="202">
        <v>265654.01999999973</v>
      </c>
      <c r="O8" s="119">
        <v>263990.03999999986</v>
      </c>
      <c r="P8" s="52">
        <f t="shared" ref="P8:P20" si="15">IF(O8="","",(O8-N8)/N8)</f>
        <v>-6.2637109726397765E-3</v>
      </c>
      <c r="R8" s="109" t="s">
        <v>74</v>
      </c>
      <c r="S8" s="19">
        <v>4875.3999999999996</v>
      </c>
      <c r="T8" s="154">
        <v>5047.22</v>
      </c>
      <c r="U8" s="154">
        <v>4979.2489999999998</v>
      </c>
      <c r="V8" s="154">
        <v>7645.0780000000004</v>
      </c>
      <c r="W8" s="154">
        <v>9124.9479999999967</v>
      </c>
      <c r="X8" s="154">
        <v>9271.5960000000014</v>
      </c>
      <c r="Y8" s="154">
        <v>8398.7909999999993</v>
      </c>
      <c r="Z8" s="154">
        <v>10079.532000000001</v>
      </c>
      <c r="AA8" s="154">
        <v>9460.1350000000002</v>
      </c>
      <c r="AB8" s="154">
        <v>13827.451999999999</v>
      </c>
      <c r="AC8" s="154">
        <v>13178.782000000005</v>
      </c>
      <c r="AD8" s="154">
        <v>12834.916000000007</v>
      </c>
      <c r="AE8" s="154">
        <v>17027.523999999998</v>
      </c>
      <c r="AF8" s="119">
        <v>16552.520999999993</v>
      </c>
      <c r="AG8" s="52">
        <f t="shared" ref="AG8:AG23" si="16">IF(AF8="","",(AF8-AE8)/AE8)</f>
        <v>-2.7896187372867854E-2</v>
      </c>
      <c r="AI8" s="125">
        <f t="shared" si="0"/>
        <v>0.46934653261753362</v>
      </c>
      <c r="AJ8" s="157">
        <f t="shared" si="1"/>
        <v>0.46007754707955117</v>
      </c>
      <c r="AK8" s="157">
        <f t="shared" si="2"/>
        <v>0.54886851547144277</v>
      </c>
      <c r="AL8" s="157">
        <f t="shared" si="3"/>
        <v>0.83587031142493495</v>
      </c>
      <c r="AM8" s="157">
        <f t="shared" si="4"/>
        <v>0.51048511635099003</v>
      </c>
      <c r="AN8" s="157">
        <f t="shared" si="5"/>
        <v>0.48971130968147902</v>
      </c>
      <c r="AO8" s="157">
        <f t="shared" si="6"/>
        <v>0.52155723141664712</v>
      </c>
      <c r="AP8" s="157">
        <f t="shared" si="7"/>
        <v>0.55854530317506745</v>
      </c>
      <c r="AQ8" s="157">
        <f t="shared" si="8"/>
        <v>0.93501907816934571</v>
      </c>
      <c r="AR8" s="157">
        <f t="shared" si="9"/>
        <v>0.57852492138372347</v>
      </c>
      <c r="AS8" s="157">
        <f t="shared" si="10"/>
        <v>0.65767022395341579</v>
      </c>
      <c r="AT8" s="157">
        <f t="shared" si="11"/>
        <v>0.49994277984027458</v>
      </c>
      <c r="AU8" s="157">
        <f t="shared" si="12"/>
        <v>0.64096617096176511</v>
      </c>
      <c r="AV8" s="157">
        <f t="shared" si="13"/>
        <v>0.62701308731193051</v>
      </c>
      <c r="AW8" s="52">
        <f t="shared" ref="AW8" si="17">IF(AV8="","",(AV8-AU8)/AU8)</f>
        <v>-2.176883005993609E-2</v>
      </c>
      <c r="AY8" s="105"/>
      <c r="AZ8" s="105"/>
    </row>
    <row r="9" spans="1:52" ht="20.100000000000001" customHeight="1" x14ac:dyDescent="0.25">
      <c r="A9" s="121" t="s">
        <v>75</v>
      </c>
      <c r="B9" s="19">
        <v>167912.4499999999</v>
      </c>
      <c r="C9" s="154">
        <v>125645.36999999997</v>
      </c>
      <c r="D9" s="154">
        <v>135794.10999999996</v>
      </c>
      <c r="E9" s="154">
        <v>78438.490000000034</v>
      </c>
      <c r="F9" s="154">
        <v>159258.74000000002</v>
      </c>
      <c r="G9" s="154">
        <v>179781.25999999998</v>
      </c>
      <c r="H9" s="154">
        <v>158298.96</v>
      </c>
      <c r="I9" s="154">
        <v>184761.43000000002</v>
      </c>
      <c r="J9" s="202">
        <v>131254.85999999999</v>
      </c>
      <c r="K9" s="202">
        <v>209750.07</v>
      </c>
      <c r="L9" s="202">
        <v>209116.09</v>
      </c>
      <c r="M9" s="202">
        <v>346835.91000000079</v>
      </c>
      <c r="N9" s="202">
        <v>197485.24999999974</v>
      </c>
      <c r="O9" s="119">
        <v>305451.39000000013</v>
      </c>
      <c r="P9" s="52">
        <f t="shared" si="15"/>
        <v>0.54670482985438429</v>
      </c>
      <c r="R9" s="109" t="s">
        <v>75</v>
      </c>
      <c r="S9" s="19">
        <v>7464.3919999999998</v>
      </c>
      <c r="T9" s="154">
        <v>5720.5099999999993</v>
      </c>
      <c r="U9" s="154">
        <v>6851.9379999999956</v>
      </c>
      <c r="V9" s="154">
        <v>7142.3209999999999</v>
      </c>
      <c r="W9" s="154">
        <v>8172.4949999999981</v>
      </c>
      <c r="X9" s="154">
        <v>8953.7059999999983</v>
      </c>
      <c r="Y9" s="154">
        <v>8549.0249999999996</v>
      </c>
      <c r="Z9" s="154">
        <v>9978.1299999999992</v>
      </c>
      <c r="AA9" s="154">
        <v>10309.046</v>
      </c>
      <c r="AB9" s="154">
        <v>11853.175999999999</v>
      </c>
      <c r="AC9" s="154">
        <v>12973.125000000002</v>
      </c>
      <c r="AD9" s="154">
        <v>17902.007000000001</v>
      </c>
      <c r="AE9" s="154">
        <v>13839.738000000005</v>
      </c>
      <c r="AF9" s="119">
        <v>20203.877000000008</v>
      </c>
      <c r="AG9" s="52">
        <f t="shared" si="16"/>
        <v>0.45984533811261463</v>
      </c>
      <c r="AI9" s="125">
        <f t="shared" si="0"/>
        <v>0.44454071154342661</v>
      </c>
      <c r="AJ9" s="157">
        <f t="shared" si="1"/>
        <v>0.45529015514061527</v>
      </c>
      <c r="AK9" s="157">
        <f t="shared" si="2"/>
        <v>0.50458285709151873</v>
      </c>
      <c r="AL9" s="157">
        <f t="shared" si="3"/>
        <v>0.9105632961572816</v>
      </c>
      <c r="AM9" s="157">
        <f t="shared" si="4"/>
        <v>0.51315833592555093</v>
      </c>
      <c r="AN9" s="157">
        <f t="shared" si="5"/>
        <v>0.49803333228390984</v>
      </c>
      <c r="AO9" s="157">
        <f t="shared" si="6"/>
        <v>0.54005566429495178</v>
      </c>
      <c r="AP9" s="157">
        <f t="shared" si="7"/>
        <v>0.54005481555322443</v>
      </c>
      <c r="AQ9" s="157">
        <f t="shared" si="8"/>
        <v>0.78542204075338629</v>
      </c>
      <c r="AR9" s="157">
        <f t="shared" si="9"/>
        <v>0.56510951343186677</v>
      </c>
      <c r="AS9" s="157">
        <f t="shared" si="10"/>
        <v>0.62037909182406781</v>
      </c>
      <c r="AT9" s="157">
        <f t="shared" si="11"/>
        <v>0.51615206164782534</v>
      </c>
      <c r="AU9" s="157">
        <f t="shared" si="12"/>
        <v>0.70079856596885204</v>
      </c>
      <c r="AV9" s="157">
        <f t="shared" ref="AV9" si="18">(AF9/O9)*10</f>
        <v>0.6614432823500983</v>
      </c>
      <c r="AW9" s="52">
        <f t="shared" ref="AW9" si="19">IF(AV9="","",(AV9-AU9)/AU9)</f>
        <v>-5.6157768479941403E-2</v>
      </c>
      <c r="AY9" s="105"/>
      <c r="AZ9" s="105"/>
    </row>
    <row r="10" spans="1:52" ht="20.100000000000001" customHeight="1" x14ac:dyDescent="0.25">
      <c r="A10" s="121" t="s">
        <v>76</v>
      </c>
      <c r="B10" s="19">
        <v>170409.85000000006</v>
      </c>
      <c r="C10" s="154">
        <v>125525.65000000001</v>
      </c>
      <c r="D10" s="154">
        <v>131142.06000000003</v>
      </c>
      <c r="E10" s="154">
        <v>111314.47999999998</v>
      </c>
      <c r="F10" s="154">
        <v>139455.4</v>
      </c>
      <c r="G10" s="154">
        <v>172871.54000000007</v>
      </c>
      <c r="H10" s="154">
        <v>120913.15000000001</v>
      </c>
      <c r="I10" s="154">
        <v>195875.86000000002</v>
      </c>
      <c r="J10" s="202">
        <v>150373.06</v>
      </c>
      <c r="K10" s="202">
        <v>244932.87999999998</v>
      </c>
      <c r="L10" s="202">
        <v>233003.39</v>
      </c>
      <c r="M10" s="202">
        <v>238556.85</v>
      </c>
      <c r="N10" s="202">
        <v>208933.37999999986</v>
      </c>
      <c r="O10" s="119">
        <v>256969.5199999999</v>
      </c>
      <c r="P10" s="52">
        <f t="shared" si="15"/>
        <v>0.22991127602492276</v>
      </c>
      <c r="R10" s="109" t="s">
        <v>76</v>
      </c>
      <c r="S10" s="19">
        <v>7083.5199999999986</v>
      </c>
      <c r="T10" s="154">
        <v>5734.7760000000007</v>
      </c>
      <c r="U10" s="154">
        <v>6986.2150000000011</v>
      </c>
      <c r="V10" s="154">
        <v>8949.2860000000001</v>
      </c>
      <c r="W10" s="154">
        <v>7735.4290000000001</v>
      </c>
      <c r="X10" s="154">
        <v>8580.4020000000019</v>
      </c>
      <c r="Y10" s="154">
        <v>6742.456000000001</v>
      </c>
      <c r="Z10" s="154">
        <v>10425.911000000004</v>
      </c>
      <c r="AA10" s="154">
        <v>11410.679</v>
      </c>
      <c r="AB10" s="154">
        <v>13024.389000000001</v>
      </c>
      <c r="AC10" s="154">
        <v>14120.863000000001</v>
      </c>
      <c r="AD10" s="154">
        <v>13171.960999999996</v>
      </c>
      <c r="AE10" s="154">
        <v>15339.621000000008</v>
      </c>
      <c r="AF10" s="119">
        <v>16613.527999999991</v>
      </c>
      <c r="AG10" s="52">
        <f t="shared" si="16"/>
        <v>8.3046836685207681E-2</v>
      </c>
      <c r="AI10" s="125">
        <f t="shared" si="0"/>
        <v>0.41567550232571626</v>
      </c>
      <c r="AJ10" s="157">
        <f t="shared" si="1"/>
        <v>0.45686088859129592</v>
      </c>
      <c r="AK10" s="157">
        <f t="shared" si="2"/>
        <v>0.53272115749897475</v>
      </c>
      <c r="AL10" s="157">
        <f t="shared" si="3"/>
        <v>0.80396422819385238</v>
      </c>
      <c r="AM10" s="157">
        <f t="shared" si="4"/>
        <v>0.55468838065790216</v>
      </c>
      <c r="AN10" s="157">
        <f t="shared" si="5"/>
        <v>0.49634555231011412</v>
      </c>
      <c r="AO10" s="157">
        <f t="shared" si="6"/>
        <v>0.55762801647298088</v>
      </c>
      <c r="AP10" s="157">
        <f t="shared" si="7"/>
        <v>0.53227135799174041</v>
      </c>
      <c r="AQ10" s="157">
        <f t="shared" si="8"/>
        <v>0.75882468575155682</v>
      </c>
      <c r="AR10" s="157">
        <f t="shared" si="9"/>
        <v>0.5317533930111793</v>
      </c>
      <c r="AS10" s="157">
        <f t="shared" si="10"/>
        <v>0.60603680487223821</v>
      </c>
      <c r="AT10" s="157">
        <f t="shared" si="11"/>
        <v>0.55215186652573567</v>
      </c>
      <c r="AU10" s="157">
        <f t="shared" si="12"/>
        <v>0.73418718445085307</v>
      </c>
      <c r="AV10" s="157">
        <f t="shared" ref="AV10" si="20">(AF10/O10)*10</f>
        <v>0.64651745467711486</v>
      </c>
      <c r="AW10" s="52">
        <f t="shared" ref="AW10" si="21">IF(AV10="","",(AV10-AU10)/AU10)</f>
        <v>-0.11941059668497507</v>
      </c>
      <c r="AY10" s="105"/>
      <c r="AZ10" s="105"/>
    </row>
    <row r="11" spans="1:52" ht="20.100000000000001" customHeight="1" x14ac:dyDescent="0.25">
      <c r="A11" s="121" t="s">
        <v>77</v>
      </c>
      <c r="B11" s="19">
        <v>105742.86999999997</v>
      </c>
      <c r="C11" s="154">
        <v>146772.35999999993</v>
      </c>
      <c r="D11" s="154">
        <v>106191.60999999997</v>
      </c>
      <c r="E11" s="154">
        <v>156740.30999999991</v>
      </c>
      <c r="F11" s="154">
        <v>208322.54999999996</v>
      </c>
      <c r="G11" s="154">
        <v>182102.74999999991</v>
      </c>
      <c r="H11" s="154">
        <v>156318.05000000002</v>
      </c>
      <c r="I11" s="154">
        <v>208364.81999999995</v>
      </c>
      <c r="J11" s="202">
        <v>123404.02</v>
      </c>
      <c r="K11" s="202">
        <v>228431.58000000013</v>
      </c>
      <c r="L11" s="202">
        <v>207366.91000000006</v>
      </c>
      <c r="M11" s="202">
        <v>271945.74000000005</v>
      </c>
      <c r="N11" s="202">
        <v>298254.80000000022</v>
      </c>
      <c r="O11" s="119">
        <v>282035.58</v>
      </c>
      <c r="P11" s="52">
        <f t="shared" si="15"/>
        <v>-5.4380415671433258E-2</v>
      </c>
      <c r="R11" s="109" t="s">
        <v>77</v>
      </c>
      <c r="S11" s="19">
        <v>5269.9080000000022</v>
      </c>
      <c r="T11" s="154">
        <v>6791.5110000000022</v>
      </c>
      <c r="U11" s="154">
        <v>6331.175000000002</v>
      </c>
      <c r="V11" s="154">
        <v>12356.189000000002</v>
      </c>
      <c r="W11" s="154">
        <v>10013.188000000002</v>
      </c>
      <c r="X11" s="154">
        <v>9709.3430000000008</v>
      </c>
      <c r="Y11" s="154">
        <v>9074.4239999999991</v>
      </c>
      <c r="Z11" s="154">
        <v>11193.306000000002</v>
      </c>
      <c r="AA11" s="154">
        <v>12194.198</v>
      </c>
      <c r="AB11" s="154">
        <v>12392.851000000008</v>
      </c>
      <c r="AC11" s="154">
        <v>10554.120999999999</v>
      </c>
      <c r="AD11" s="154">
        <v>14483.971999999998</v>
      </c>
      <c r="AE11" s="154">
        <v>20503.534999999996</v>
      </c>
      <c r="AF11" s="119">
        <v>18630.133999999998</v>
      </c>
      <c r="AG11" s="52">
        <f t="shared" si="16"/>
        <v>-9.1369658939299894E-2</v>
      </c>
      <c r="AI11" s="125">
        <f t="shared" si="0"/>
        <v>0.4983700555886183</v>
      </c>
      <c r="AJ11" s="157">
        <f t="shared" si="1"/>
        <v>0.46272411236012051</v>
      </c>
      <c r="AK11" s="157">
        <f t="shared" si="2"/>
        <v>0.59620293919642087</v>
      </c>
      <c r="AL11" s="157">
        <f t="shared" si="3"/>
        <v>0.78832235306922693</v>
      </c>
      <c r="AM11" s="157">
        <f t="shared" si="4"/>
        <v>0.48065790285305188</v>
      </c>
      <c r="AN11" s="157">
        <f t="shared" si="5"/>
        <v>0.53317937263440585</v>
      </c>
      <c r="AO11" s="157">
        <f t="shared" si="6"/>
        <v>0.58051031214885285</v>
      </c>
      <c r="AP11" s="157">
        <f t="shared" si="7"/>
        <v>0.53719749811892448</v>
      </c>
      <c r="AQ11" s="157">
        <f t="shared" si="8"/>
        <v>0.98815241189063374</v>
      </c>
      <c r="AR11" s="157">
        <f t="shared" si="9"/>
        <v>0.54251916481950524</v>
      </c>
      <c r="AS11" s="157">
        <f t="shared" si="10"/>
        <v>0.50895878228594893</v>
      </c>
      <c r="AT11" s="157">
        <f t="shared" si="11"/>
        <v>0.53260521749669598</v>
      </c>
      <c r="AU11" s="157">
        <f t="shared" si="12"/>
        <v>0.68745029417799752</v>
      </c>
      <c r="AV11" s="157">
        <f t="shared" ref="AV11" si="22">(AF11/O11)*10</f>
        <v>0.66055970668665265</v>
      </c>
      <c r="AW11" s="52">
        <f t="shared" ref="AW11" si="23">IF(AV11="","",(AV11-AU11)/AU11)</f>
        <v>-3.9116409897676542E-2</v>
      </c>
      <c r="AY11" s="105"/>
      <c r="AZ11" s="105"/>
    </row>
    <row r="12" spans="1:52" ht="20.100000000000001" customHeight="1" x14ac:dyDescent="0.25">
      <c r="A12" s="121" t="s">
        <v>78</v>
      </c>
      <c r="B12" s="19">
        <v>173043.08000000005</v>
      </c>
      <c r="C12" s="154">
        <v>88557.569999999978</v>
      </c>
      <c r="D12" s="154">
        <v>121066.39000000004</v>
      </c>
      <c r="E12" s="154">
        <v>142381.43</v>
      </c>
      <c r="F12" s="154">
        <v>163673.44999999992</v>
      </c>
      <c r="G12" s="154">
        <v>227727.18000000014</v>
      </c>
      <c r="H12" s="154">
        <v>161332.92000000001</v>
      </c>
      <c r="I12" s="154">
        <v>247351.10999999993</v>
      </c>
      <c r="J12" s="202">
        <v>159573.16</v>
      </c>
      <c r="K12" s="202">
        <v>248865.2099999999</v>
      </c>
      <c r="L12" s="202">
        <v>200988.73999999996</v>
      </c>
      <c r="M12" s="202">
        <v>276889.69999999984</v>
      </c>
      <c r="N12" s="202">
        <v>225840.24999999985</v>
      </c>
      <c r="O12" s="119">
        <v>323297.27000000107</v>
      </c>
      <c r="P12" s="52">
        <f t="shared" si="15"/>
        <v>0.43153078337453699</v>
      </c>
      <c r="R12" s="109" t="s">
        <v>78</v>
      </c>
      <c r="S12" s="19">
        <v>8468.7459999999992</v>
      </c>
      <c r="T12" s="154">
        <v>4467.674</v>
      </c>
      <c r="U12" s="154">
        <v>6989.1480000000029</v>
      </c>
      <c r="V12" s="154">
        <v>11275.52199999999</v>
      </c>
      <c r="W12" s="154">
        <v>8874.6120000000028</v>
      </c>
      <c r="X12" s="154">
        <v>11770.861000000004</v>
      </c>
      <c r="Y12" s="154">
        <v>9513.2329999999984</v>
      </c>
      <c r="Z12" s="154">
        <v>14562.611999999999</v>
      </c>
      <c r="AA12" s="154">
        <v>13054.882</v>
      </c>
      <c r="AB12" s="154">
        <v>13834.111000000008</v>
      </c>
      <c r="AC12" s="154">
        <v>12299.127999999995</v>
      </c>
      <c r="AD12" s="154">
        <v>14683.353999999999</v>
      </c>
      <c r="AE12" s="154">
        <v>14797.464000000002</v>
      </c>
      <c r="AF12" s="119">
        <v>19551.391000000003</v>
      </c>
      <c r="AG12" s="52">
        <f t="shared" si="16"/>
        <v>0.32126633320412207</v>
      </c>
      <c r="AI12" s="125">
        <f t="shared" si="0"/>
        <v>0.48940102083250003</v>
      </c>
      <c r="AJ12" s="157">
        <f t="shared" si="1"/>
        <v>0.50449374344847098</v>
      </c>
      <c r="AK12" s="157">
        <f t="shared" si="2"/>
        <v>0.57729878622795316</v>
      </c>
      <c r="AL12" s="157">
        <f t="shared" si="3"/>
        <v>0.79192363779461905</v>
      </c>
      <c r="AM12" s="157">
        <f t="shared" si="4"/>
        <v>0.54221451310521085</v>
      </c>
      <c r="AN12" s="157">
        <f t="shared" si="5"/>
        <v>0.51688432623633229</v>
      </c>
      <c r="AO12" s="157">
        <f t="shared" si="6"/>
        <v>0.58966471319058733</v>
      </c>
      <c r="AP12" s="157">
        <f t="shared" si="7"/>
        <v>0.5887425368740008</v>
      </c>
      <c r="AQ12" s="157">
        <f t="shared" si="8"/>
        <v>0.81811264500872194</v>
      </c>
      <c r="AR12" s="157">
        <f t="shared" si="9"/>
        <v>0.55588770322698033</v>
      </c>
      <c r="AS12" s="157">
        <f t="shared" si="10"/>
        <v>0.61193119574758248</v>
      </c>
      <c r="AT12" s="157">
        <f t="shared" si="11"/>
        <v>0.53029614319348128</v>
      </c>
      <c r="AU12" s="157">
        <f t="shared" si="12"/>
        <v>0.65521819073438026</v>
      </c>
      <c r="AV12" s="157">
        <f t="shared" ref="AV12" si="24">(AF12/O12)*10</f>
        <v>0.60474964728282243</v>
      </c>
      <c r="AW12" s="52">
        <f t="shared" ref="AW12" si="25">IF(AV12="","",(AV12-AU12)/AU12)</f>
        <v>-7.7025552961207902E-2</v>
      </c>
      <c r="AY12" s="105"/>
      <c r="AZ12" s="105"/>
    </row>
    <row r="13" spans="1:52" ht="20.100000000000001" customHeight="1" x14ac:dyDescent="0.25">
      <c r="A13" s="121" t="s">
        <v>79</v>
      </c>
      <c r="B13" s="19">
        <v>153878.58000000007</v>
      </c>
      <c r="C13" s="154">
        <v>146271.1</v>
      </c>
      <c r="D13" s="154">
        <v>129654.32999999994</v>
      </c>
      <c r="E13" s="154">
        <v>179800.25999999989</v>
      </c>
      <c r="F13" s="154">
        <v>269493.00999999989</v>
      </c>
      <c r="G13" s="154">
        <v>237770.30999999997</v>
      </c>
      <c r="H13" s="154">
        <v>147807.46000000011</v>
      </c>
      <c r="I13" s="154">
        <v>207312.03999999983</v>
      </c>
      <c r="J13" s="202">
        <v>176243.62</v>
      </c>
      <c r="K13" s="202">
        <v>278687.1700000001</v>
      </c>
      <c r="L13" s="202">
        <v>285820.33000000013</v>
      </c>
      <c r="M13" s="202">
        <v>278908.12</v>
      </c>
      <c r="N13" s="202">
        <v>236057.12999999974</v>
      </c>
      <c r="O13" s="119">
        <v>300283.37999999989</v>
      </c>
      <c r="P13" s="52">
        <f t="shared" si="15"/>
        <v>0.27207926318514597</v>
      </c>
      <c r="R13" s="109" t="s">
        <v>79</v>
      </c>
      <c r="S13" s="19">
        <v>8304.4390000000039</v>
      </c>
      <c r="T13" s="154">
        <v>7350.9219999999987</v>
      </c>
      <c r="U13" s="154">
        <v>8610.476999999999</v>
      </c>
      <c r="V13" s="154">
        <v>14121.920000000007</v>
      </c>
      <c r="W13" s="154">
        <v>13262.653999999999</v>
      </c>
      <c r="X13" s="154">
        <v>12363.967000000001</v>
      </c>
      <c r="Y13" s="154">
        <v>8473.6030000000046</v>
      </c>
      <c r="Z13" s="154">
        <v>11749.72900000001</v>
      </c>
      <c r="AA13" s="154">
        <v>14285.174000000001</v>
      </c>
      <c r="AB13" s="154">
        <v>14287.105000000005</v>
      </c>
      <c r="AC13" s="154">
        <v>16611.900999999998</v>
      </c>
      <c r="AD13" s="154">
        <v>15670.151999999995</v>
      </c>
      <c r="AE13" s="154">
        <v>16724.077000000001</v>
      </c>
      <c r="AF13" s="119">
        <v>19594.267000000011</v>
      </c>
      <c r="AG13" s="52">
        <f t="shared" si="16"/>
        <v>0.17162023351124306</v>
      </c>
      <c r="AI13" s="125">
        <f t="shared" si="0"/>
        <v>0.53967478774498701</v>
      </c>
      <c r="AJ13" s="157">
        <f t="shared" si="1"/>
        <v>0.50255463998014638</v>
      </c>
      <c r="AK13" s="157">
        <f t="shared" si="2"/>
        <v>0.66411025378018629</v>
      </c>
      <c r="AL13" s="157">
        <f t="shared" si="3"/>
        <v>0.78542266846555253</v>
      </c>
      <c r="AM13" s="157">
        <f t="shared" si="4"/>
        <v>0.49213350654252608</v>
      </c>
      <c r="AN13" s="157">
        <f t="shared" si="5"/>
        <v>0.51999625184490039</v>
      </c>
      <c r="AO13" s="157">
        <f t="shared" si="6"/>
        <v>0.57328655806682549</v>
      </c>
      <c r="AP13" s="157">
        <f t="shared" si="7"/>
        <v>0.56676539384784497</v>
      </c>
      <c r="AQ13" s="157">
        <f t="shared" si="8"/>
        <v>0.81053566648256559</v>
      </c>
      <c r="AR13" s="157">
        <f t="shared" si="9"/>
        <v>0.51265743593434887</v>
      </c>
      <c r="AS13" s="157">
        <f t="shared" si="10"/>
        <v>0.58120081940987156</v>
      </c>
      <c r="AT13" s="157">
        <f t="shared" si="11"/>
        <v>0.56183921787576485</v>
      </c>
      <c r="AU13" s="157">
        <f t="shared" si="12"/>
        <v>0.70847582532245557</v>
      </c>
      <c r="AV13" s="157">
        <f t="shared" ref="AV13" si="26">(AF13/O13)*10</f>
        <v>0.65252585740842595</v>
      </c>
      <c r="AW13" s="52">
        <f t="shared" ref="AW13" si="27">IF(AV13="","",(AV13-AU13)/AU13)</f>
        <v>-7.8972303520115958E-2</v>
      </c>
      <c r="AY13" s="105"/>
      <c r="AZ13" s="105"/>
    </row>
    <row r="14" spans="1:52" ht="20.100000000000001" customHeight="1" x14ac:dyDescent="0.25">
      <c r="A14" s="121" t="s">
        <v>80</v>
      </c>
      <c r="B14" s="19">
        <v>172907.80999999991</v>
      </c>
      <c r="C14" s="154">
        <v>197865.85999999996</v>
      </c>
      <c r="D14" s="154">
        <v>108818.47999999997</v>
      </c>
      <c r="E14" s="154">
        <v>128700.31000000001</v>
      </c>
      <c r="F14" s="154">
        <v>196874.73</v>
      </c>
      <c r="G14" s="154">
        <v>236496.18999999983</v>
      </c>
      <c r="H14" s="154">
        <v>161286.66999999981</v>
      </c>
      <c r="I14" s="154">
        <v>171590.03999999995</v>
      </c>
      <c r="J14" s="202">
        <v>180155.07</v>
      </c>
      <c r="K14" s="202">
        <v>296232.94000000058</v>
      </c>
      <c r="L14" s="202">
        <v>286301.54999999993</v>
      </c>
      <c r="M14" s="202">
        <v>219196.88999999978</v>
      </c>
      <c r="N14" s="202">
        <v>242636.11999999979</v>
      </c>
      <c r="O14" s="119">
        <v>261580.20999999982</v>
      </c>
      <c r="P14" s="52">
        <f t="shared" si="15"/>
        <v>7.807613310005139E-2</v>
      </c>
      <c r="R14" s="109" t="s">
        <v>80</v>
      </c>
      <c r="S14" s="19">
        <v>7854.7379999999985</v>
      </c>
      <c r="T14" s="154">
        <v>8326.2219999999998</v>
      </c>
      <c r="U14" s="154">
        <v>7079.4509999999991</v>
      </c>
      <c r="V14" s="154">
        <v>9224.3630000000012</v>
      </c>
      <c r="W14" s="154">
        <v>8588.8440000000028</v>
      </c>
      <c r="X14" s="154">
        <v>10903.496999999998</v>
      </c>
      <c r="Y14" s="154">
        <v>9835.2980000000043</v>
      </c>
      <c r="Z14" s="154">
        <v>10047.059999999994</v>
      </c>
      <c r="AA14" s="154">
        <v>13857.925999999999</v>
      </c>
      <c r="AB14" s="154">
        <v>14770.591999999991</v>
      </c>
      <c r="AC14" s="154">
        <v>15842.40800000001</v>
      </c>
      <c r="AD14" s="154">
        <v>12842.719000000006</v>
      </c>
      <c r="AE14" s="154">
        <v>16614.627</v>
      </c>
      <c r="AF14" s="119">
        <v>17618.195</v>
      </c>
      <c r="AG14" s="52">
        <f t="shared" si="16"/>
        <v>6.0402680120354151E-2</v>
      </c>
      <c r="AI14" s="125">
        <f t="shared" si="0"/>
        <v>0.45427317597741834</v>
      </c>
      <c r="AJ14" s="157">
        <f t="shared" si="1"/>
        <v>0.4208013449111434</v>
      </c>
      <c r="AK14" s="157">
        <f t="shared" si="2"/>
        <v>0.65057433259497854</v>
      </c>
      <c r="AL14" s="157">
        <f t="shared" si="3"/>
        <v>0.71673199543963806</v>
      </c>
      <c r="AM14" s="157">
        <f t="shared" si="4"/>
        <v>0.436259341155668</v>
      </c>
      <c r="AN14" s="157">
        <f t="shared" si="5"/>
        <v>0.46104324133086483</v>
      </c>
      <c r="AO14" s="157">
        <f t="shared" si="6"/>
        <v>0.60980228558256033</v>
      </c>
      <c r="AP14" s="157">
        <f t="shared" si="7"/>
        <v>0.58552699212611625</v>
      </c>
      <c r="AQ14" s="157">
        <f t="shared" si="8"/>
        <v>0.76922209294470589</v>
      </c>
      <c r="AR14" s="157">
        <f t="shared" si="9"/>
        <v>0.49861409740591178</v>
      </c>
      <c r="AS14" s="157">
        <f t="shared" si="10"/>
        <v>0.55334691691330395</v>
      </c>
      <c r="AT14" s="157">
        <f t="shared" si="11"/>
        <v>0.58589877803467094</v>
      </c>
      <c r="AU14" s="157">
        <f t="shared" si="12"/>
        <v>0.6847548913986925</v>
      </c>
      <c r="AV14" s="157">
        <f t="shared" ref="AV14" si="28">(AF14/O14)*10</f>
        <v>0.6735293545333576</v>
      </c>
      <c r="AW14" s="52">
        <f t="shared" ref="AW14" si="29">IF(AV14="","",(AV14-AU14)/AU14)</f>
        <v>-1.6393511030502336E-2</v>
      </c>
      <c r="AY14" s="105"/>
      <c r="AZ14" s="105"/>
    </row>
    <row r="15" spans="1:52" ht="20.100000000000001" customHeight="1" x14ac:dyDescent="0.25">
      <c r="A15" s="121" t="s">
        <v>81</v>
      </c>
      <c r="B15" s="19">
        <v>184668.65</v>
      </c>
      <c r="C15" s="154">
        <v>144340.81999999992</v>
      </c>
      <c r="D15" s="154">
        <v>80105.51999999996</v>
      </c>
      <c r="E15" s="154">
        <v>122946.30000000002</v>
      </c>
      <c r="F15" s="154">
        <v>216355.29000000004</v>
      </c>
      <c r="G15" s="154">
        <v>152646.59000000005</v>
      </c>
      <c r="H15" s="154">
        <v>149729.00999999972</v>
      </c>
      <c r="I15" s="154">
        <v>137518.23999999996</v>
      </c>
      <c r="J15" s="202">
        <v>158081.72</v>
      </c>
      <c r="K15" s="202">
        <v>248455.1099999999</v>
      </c>
      <c r="L15" s="202">
        <v>193947.6099999999</v>
      </c>
      <c r="M15" s="202">
        <v>185986.09999999983</v>
      </c>
      <c r="N15" s="202">
        <v>274125.09999999974</v>
      </c>
      <c r="O15" s="119">
        <v>183435.13999999996</v>
      </c>
      <c r="P15" s="52">
        <f t="shared" si="15"/>
        <v>-0.33083420671802716</v>
      </c>
      <c r="R15" s="109" t="s">
        <v>81</v>
      </c>
      <c r="S15" s="19">
        <v>8976.5390000000007</v>
      </c>
      <c r="T15" s="154">
        <v>8231.4969999999994</v>
      </c>
      <c r="U15" s="154">
        <v>7380.0529999999981</v>
      </c>
      <c r="V15" s="154">
        <v>9158.0150000000012</v>
      </c>
      <c r="W15" s="154">
        <v>11920.680999999999</v>
      </c>
      <c r="X15" s="154">
        <v>8611.9049999999952</v>
      </c>
      <c r="Y15" s="154">
        <v>9047.3699999999972</v>
      </c>
      <c r="Z15" s="154">
        <v>10872.128000000008</v>
      </c>
      <c r="AA15" s="154">
        <v>13645.628000000001</v>
      </c>
      <c r="AB15" s="154">
        <v>13484.313000000007</v>
      </c>
      <c r="AC15" s="154">
        <v>12902.209999999997</v>
      </c>
      <c r="AD15" s="154">
        <v>12615.414999999995</v>
      </c>
      <c r="AE15" s="154">
        <v>19603.920000000002</v>
      </c>
      <c r="AF15" s="119">
        <v>13981.197000000007</v>
      </c>
      <c r="AG15" s="52">
        <f t="shared" si="16"/>
        <v>-0.28681625919713988</v>
      </c>
      <c r="AI15" s="125">
        <f t="shared" si="0"/>
        <v>0.48608894904468092</v>
      </c>
      <c r="AJ15" s="157">
        <f t="shared" si="1"/>
        <v>0.57028198953005838</v>
      </c>
      <c r="AK15" s="157">
        <f t="shared" si="2"/>
        <v>0.92129144158854492</v>
      </c>
      <c r="AL15" s="157">
        <f t="shared" si="3"/>
        <v>0.7448792684285741</v>
      </c>
      <c r="AM15" s="157">
        <f t="shared" si="4"/>
        <v>0.55097709882665669</v>
      </c>
      <c r="AN15" s="157">
        <f t="shared" si="5"/>
        <v>0.56417277320115655</v>
      </c>
      <c r="AO15" s="157">
        <f t="shared" si="6"/>
        <v>0.60424963739491866</v>
      </c>
      <c r="AP15" s="157">
        <f t="shared" si="7"/>
        <v>0.79059534211607208</v>
      </c>
      <c r="AQ15" s="157">
        <f t="shared" si="8"/>
        <v>0.86320088116450155</v>
      </c>
      <c r="AR15" s="157">
        <f t="shared" si="9"/>
        <v>0.54272632991931669</v>
      </c>
      <c r="AS15" s="157">
        <f t="shared" si="10"/>
        <v>0.66524202077045469</v>
      </c>
      <c r="AT15" s="157">
        <f t="shared" si="11"/>
        <v>0.67829880835180723</v>
      </c>
      <c r="AU15" s="157">
        <f t="shared" si="12"/>
        <v>0.71514501955494125</v>
      </c>
      <c r="AV15" s="157">
        <f t="shared" ref="AV15:AV16" si="30">(AF15/O15)*10</f>
        <v>0.76218749580914591</v>
      </c>
      <c r="AW15" s="52">
        <f t="shared" ref="AW15:AW16" si="31">IF(AV15="","",(AV15-AU15)/AU15)</f>
        <v>6.5780331216570273E-2</v>
      </c>
      <c r="AY15" s="105"/>
      <c r="AZ15" s="105"/>
    </row>
    <row r="16" spans="1:52" ht="20.100000000000001" customHeight="1" x14ac:dyDescent="0.25">
      <c r="A16" s="121" t="s">
        <v>82</v>
      </c>
      <c r="B16" s="19">
        <v>175049.21999999997</v>
      </c>
      <c r="C16" s="154">
        <v>101082.92000000001</v>
      </c>
      <c r="D16" s="154">
        <v>69030.890000000014</v>
      </c>
      <c r="E16" s="154">
        <v>154535.30999999976</v>
      </c>
      <c r="F16" s="154">
        <v>191998.53000000006</v>
      </c>
      <c r="G16" s="154">
        <v>123638.51</v>
      </c>
      <c r="H16" s="154">
        <v>139323.20999999988</v>
      </c>
      <c r="I16" s="154">
        <v>159510.34999999989</v>
      </c>
      <c r="J16" s="202">
        <v>217871.62</v>
      </c>
      <c r="K16" s="202">
        <v>280257.64000000013</v>
      </c>
      <c r="L16" s="202">
        <v>221165.11999999979</v>
      </c>
      <c r="M16" s="202">
        <v>222116.84000000008</v>
      </c>
      <c r="N16" s="202">
        <v>259394.99000000002</v>
      </c>
      <c r="O16" s="119">
        <v>187275.73999999993</v>
      </c>
      <c r="P16" s="52">
        <f t="shared" si="15"/>
        <v>-0.27802869284406795</v>
      </c>
      <c r="R16" s="109" t="s">
        <v>82</v>
      </c>
      <c r="S16" s="19">
        <v>8917.1569999999974</v>
      </c>
      <c r="T16" s="154">
        <v>6317.9840000000004</v>
      </c>
      <c r="U16" s="154">
        <v>6844.7550000000019</v>
      </c>
      <c r="V16" s="154">
        <v>12425.312000000002</v>
      </c>
      <c r="W16" s="154">
        <v>11852.688999999998</v>
      </c>
      <c r="X16" s="154">
        <v>8900.4360000000015</v>
      </c>
      <c r="Y16" s="154">
        <v>10677.083000000001</v>
      </c>
      <c r="Z16" s="154">
        <v>13098.086000000008</v>
      </c>
      <c r="AA16" s="154">
        <v>16740.395</v>
      </c>
      <c r="AB16" s="154">
        <v>17459.428999999986</v>
      </c>
      <c r="AC16" s="154">
        <v>14265.805999999997</v>
      </c>
      <c r="AD16" s="154">
        <v>13945.046000000009</v>
      </c>
      <c r="AE16" s="154">
        <v>17808.539999999997</v>
      </c>
      <c r="AF16" s="119">
        <v>13491.028000000008</v>
      </c>
      <c r="AG16" s="52">
        <f t="shared" si="16"/>
        <v>-0.24244053695586446</v>
      </c>
      <c r="AI16" s="125">
        <f t="shared" si="0"/>
        <v>0.50940855377704619</v>
      </c>
      <c r="AJ16" s="157">
        <f t="shared" si="1"/>
        <v>0.62502982699747878</v>
      </c>
      <c r="AK16" s="157">
        <f t="shared" si="2"/>
        <v>0.99154958019518513</v>
      </c>
      <c r="AL16" s="157">
        <f t="shared" si="3"/>
        <v>0.80404355483546253</v>
      </c>
      <c r="AM16" s="157">
        <f t="shared" si="4"/>
        <v>0.61733227853359063</v>
      </c>
      <c r="AN16" s="157">
        <f t="shared" si="5"/>
        <v>0.71987570862832317</v>
      </c>
      <c r="AO16" s="157">
        <f t="shared" si="6"/>
        <v>0.76635350276526137</v>
      </c>
      <c r="AP16" s="157">
        <f t="shared" si="7"/>
        <v>0.8211433301976967</v>
      </c>
      <c r="AQ16" s="157">
        <f t="shared" si="8"/>
        <v>0.76836051432490382</v>
      </c>
      <c r="AR16" s="157">
        <f t="shared" si="9"/>
        <v>0.62297780713489115</v>
      </c>
      <c r="AS16" s="157">
        <f t="shared" si="10"/>
        <v>0.64502965024503012</v>
      </c>
      <c r="AT16" s="157">
        <f t="shared" si="11"/>
        <v>0.62782479707526928</v>
      </c>
      <c r="AU16" s="157">
        <f t="shared" si="12"/>
        <v>0.68654140158990717</v>
      </c>
      <c r="AV16" s="157">
        <f t="shared" si="30"/>
        <v>0.72038310995327071</v>
      </c>
      <c r="AW16" s="52">
        <f t="shared" si="31"/>
        <v>4.9293033581066174E-2</v>
      </c>
      <c r="AY16" s="105"/>
      <c r="AZ16" s="105"/>
    </row>
    <row r="17" spans="1:52" ht="20.100000000000001" customHeight="1" x14ac:dyDescent="0.25">
      <c r="A17" s="121" t="s">
        <v>83</v>
      </c>
      <c r="B17" s="19">
        <v>143652.40999999997</v>
      </c>
      <c r="C17" s="154">
        <v>108321.03000000003</v>
      </c>
      <c r="D17" s="154">
        <v>126056.69</v>
      </c>
      <c r="E17" s="154">
        <v>102105.74999999991</v>
      </c>
      <c r="F17" s="154">
        <v>191150.96000000002</v>
      </c>
      <c r="G17" s="154">
        <v>143866.02999999988</v>
      </c>
      <c r="H17" s="154">
        <v>151239.86000000007</v>
      </c>
      <c r="I17" s="154">
        <v>135902.21999999988</v>
      </c>
      <c r="J17" s="202">
        <v>269362.65000000002</v>
      </c>
      <c r="K17" s="202">
        <v>228067.11000000004</v>
      </c>
      <c r="L17" s="202">
        <v>226213.38000000006</v>
      </c>
      <c r="M17" s="202">
        <v>214361.34999999995</v>
      </c>
      <c r="N17" s="202">
        <v>276512.30000000005</v>
      </c>
      <c r="O17" s="119"/>
      <c r="P17" s="52" t="str">
        <f t="shared" si="15"/>
        <v/>
      </c>
      <c r="R17" s="109" t="s">
        <v>83</v>
      </c>
      <c r="S17" s="19">
        <v>8623.6640000000007</v>
      </c>
      <c r="T17" s="154">
        <v>7729.3239999999987</v>
      </c>
      <c r="U17" s="154">
        <v>10518.219000000001</v>
      </c>
      <c r="V17" s="154">
        <v>7756.1780000000035</v>
      </c>
      <c r="W17" s="154">
        <v>12715.098000000002</v>
      </c>
      <c r="X17" s="154">
        <v>10229.966999999997</v>
      </c>
      <c r="Y17" s="154">
        <v>10778.716999999997</v>
      </c>
      <c r="Z17" s="154">
        <v>11138.637000000001</v>
      </c>
      <c r="AA17" s="154">
        <v>17757.596000000001</v>
      </c>
      <c r="AB17" s="154">
        <v>15905.198000000008</v>
      </c>
      <c r="AC17" s="154">
        <v>14901.102000000014</v>
      </c>
      <c r="AD17" s="154">
        <v>15769.840000000007</v>
      </c>
      <c r="AE17" s="154">
        <v>21137.471000000001</v>
      </c>
      <c r="AF17" s="119"/>
      <c r="AG17" s="52" t="str">
        <f t="shared" si="16"/>
        <v/>
      </c>
      <c r="AI17" s="125">
        <f t="shared" ref="AI17:AJ23" si="32">(S17/B17)*10</f>
        <v>0.60031460662581315</v>
      </c>
      <c r="AJ17" s="157">
        <f t="shared" si="32"/>
        <v>0.71355709966938063</v>
      </c>
      <c r="AK17" s="157">
        <f t="shared" ref="AK17:AN19" si="33">IF(U17="","",(U17/D17)*10)</f>
        <v>0.83440387019522733</v>
      </c>
      <c r="AL17" s="157">
        <f t="shared" si="33"/>
        <v>0.75962205850307263</v>
      </c>
      <c r="AM17" s="157">
        <f t="shared" si="33"/>
        <v>0.665186196292187</v>
      </c>
      <c r="AN17" s="157">
        <f t="shared" si="33"/>
        <v>0.71107592250929597</v>
      </c>
      <c r="AO17" s="157">
        <f t="shared" ref="AO17:AS22" si="34">(Y17/H17)*10</f>
        <v>0.71269022597614096</v>
      </c>
      <c r="AP17" s="157">
        <f t="shared" si="34"/>
        <v>0.81960669958150867</v>
      </c>
      <c r="AQ17" s="157">
        <f t="shared" si="34"/>
        <v>0.65924492501094711</v>
      </c>
      <c r="AR17" s="157">
        <f t="shared" si="34"/>
        <v>0.69739113193480651</v>
      </c>
      <c r="AS17" s="157">
        <f t="shared" si="34"/>
        <v>0.65871886092679444</v>
      </c>
      <c r="AT17" s="157">
        <f t="shared" si="11"/>
        <v>0.73566620101991387</v>
      </c>
      <c r="AU17" s="157">
        <f t="shared" si="12"/>
        <v>0.76443149183598691</v>
      </c>
      <c r="AV17" s="157"/>
      <c r="AW17" s="52"/>
      <c r="AY17" s="105"/>
      <c r="AZ17" s="105"/>
    </row>
    <row r="18" spans="1:52" ht="20.100000000000001" customHeight="1" thickBot="1" x14ac:dyDescent="0.3">
      <c r="A18" s="121" t="s">
        <v>84</v>
      </c>
      <c r="B18" s="19">
        <v>152913.45000000004</v>
      </c>
      <c r="C18" s="154">
        <v>216589.59999999995</v>
      </c>
      <c r="D18" s="154">
        <v>85917.549999999959</v>
      </c>
      <c r="E18" s="154">
        <v>230072.31999999998</v>
      </c>
      <c r="F18" s="154">
        <v>233366.15000000014</v>
      </c>
      <c r="G18" s="154">
        <v>149347.89999999994</v>
      </c>
      <c r="H18" s="154">
        <v>169726.70999999988</v>
      </c>
      <c r="I18" s="154">
        <v>161609.71999999994</v>
      </c>
      <c r="J18" s="202">
        <v>201683.16</v>
      </c>
      <c r="K18" s="202">
        <v>231436.16000000015</v>
      </c>
      <c r="L18" s="202">
        <v>249510.86000000004</v>
      </c>
      <c r="M18" s="202">
        <v>245114.83000000005</v>
      </c>
      <c r="N18" s="202">
        <v>297038.52000000054</v>
      </c>
      <c r="O18" s="119"/>
      <c r="P18" s="52" t="str">
        <f t="shared" si="15"/>
        <v/>
      </c>
      <c r="R18" s="109" t="s">
        <v>84</v>
      </c>
      <c r="S18" s="19">
        <v>8608.0499999999975</v>
      </c>
      <c r="T18" s="154">
        <v>10777.051000000001</v>
      </c>
      <c r="U18" s="154">
        <v>8423.9280000000035</v>
      </c>
      <c r="V18" s="154">
        <v>14158.847</v>
      </c>
      <c r="W18" s="154">
        <v>13639.642000000007</v>
      </c>
      <c r="X18" s="154">
        <v>9440.7710000000006</v>
      </c>
      <c r="Y18" s="154">
        <v>11551.010000000002</v>
      </c>
      <c r="Z18" s="154">
        <v>14804.034999999996</v>
      </c>
      <c r="AA18" s="154">
        <v>13581.739</v>
      </c>
      <c r="AB18" s="154">
        <v>16207.478999999999</v>
      </c>
      <c r="AC18" s="154">
        <v>14210.079999999994</v>
      </c>
      <c r="AD18" s="154">
        <v>17409.10100000001</v>
      </c>
      <c r="AE18" s="154">
        <v>19690.529000000002</v>
      </c>
      <c r="AF18" s="119"/>
      <c r="AG18" s="52" t="str">
        <f t="shared" si="16"/>
        <v/>
      </c>
      <c r="AI18" s="125">
        <f t="shared" si="32"/>
        <v>0.56293609227965202</v>
      </c>
      <c r="AJ18" s="157">
        <f t="shared" si="32"/>
        <v>0.49757933898949919</v>
      </c>
      <c r="AK18" s="157">
        <f t="shared" si="33"/>
        <v>0.98046650538801527</v>
      </c>
      <c r="AL18" s="157">
        <f t="shared" si="33"/>
        <v>0.61540853762851611</v>
      </c>
      <c r="AM18" s="157">
        <f t="shared" si="33"/>
        <v>0.58447388363736552</v>
      </c>
      <c r="AN18" s="157">
        <f t="shared" si="33"/>
        <v>0.63213282543644767</v>
      </c>
      <c r="AO18" s="157">
        <f t="shared" si="34"/>
        <v>0.68056524515204542</v>
      </c>
      <c r="AP18" s="157">
        <f t="shared" si="34"/>
        <v>0.91603617653690639</v>
      </c>
      <c r="AQ18" s="157">
        <f t="shared" si="34"/>
        <v>0.67341958545274683</v>
      </c>
      <c r="AR18" s="157">
        <f t="shared" si="34"/>
        <v>0.7003002037365289</v>
      </c>
      <c r="AS18" s="157">
        <f t="shared" si="34"/>
        <v>0.56951749515031103</v>
      </c>
      <c r="AT18" s="157">
        <f t="shared" si="11"/>
        <v>0.71024266463191987</v>
      </c>
      <c r="AU18" s="157">
        <f t="shared" si="12"/>
        <v>0.66289479896411974</v>
      </c>
      <c r="AV18" s="157"/>
      <c r="AW18" s="52"/>
      <c r="AY18" s="105"/>
      <c r="AZ18" s="105"/>
    </row>
    <row r="19" spans="1:52" ht="20.100000000000001" customHeight="1" thickBot="1" x14ac:dyDescent="0.3">
      <c r="A19" s="35" t="str">
        <f>'2'!A19</f>
        <v>jan-out</v>
      </c>
      <c r="B19" s="167">
        <f>SUM(B7:B16)</f>
        <v>1519697.0599999998</v>
      </c>
      <c r="C19" s="168">
        <f t="shared" ref="C19:O19" si="35">SUM(C7:C16)</f>
        <v>1311177.7999999996</v>
      </c>
      <c r="D19" s="168">
        <f t="shared" si="35"/>
        <v>1084170.33</v>
      </c>
      <c r="E19" s="168">
        <f t="shared" si="35"/>
        <v>1267351.8699999996</v>
      </c>
      <c r="F19" s="168">
        <f t="shared" si="35"/>
        <v>1905681.3099999998</v>
      </c>
      <c r="G19" s="168">
        <f t="shared" si="35"/>
        <v>1867877.5099999998</v>
      </c>
      <c r="H19" s="168">
        <f t="shared" si="35"/>
        <v>1483483.7299999997</v>
      </c>
      <c r="I19" s="168">
        <f t="shared" si="35"/>
        <v>1858308.9499999995</v>
      </c>
      <c r="J19" s="168">
        <f t="shared" si="35"/>
        <v>1506155.4899999998</v>
      </c>
      <c r="K19" s="168">
        <f t="shared" si="35"/>
        <v>2475757.870000001</v>
      </c>
      <c r="L19" s="168">
        <f t="shared" si="35"/>
        <v>2269514.0799999996</v>
      </c>
      <c r="M19" s="168">
        <f t="shared" si="35"/>
        <v>2511475.3200000003</v>
      </c>
      <c r="N19" s="168">
        <f t="shared" si="35"/>
        <v>2397871.7199999983</v>
      </c>
      <c r="O19" s="302">
        <f t="shared" si="35"/>
        <v>2573210.9100000006</v>
      </c>
      <c r="P19" s="164">
        <f t="shared" si="15"/>
        <v>7.3122839949087179E-2</v>
      </c>
      <c r="Q19" s="171"/>
      <c r="R19" s="170"/>
      <c r="S19" s="167">
        <f>SUM(S7:S16)</f>
        <v>72261.650999999998</v>
      </c>
      <c r="T19" s="168">
        <f t="shared" ref="T19:AF19" si="36">SUM(T7:T16)</f>
        <v>63408.194000000003</v>
      </c>
      <c r="U19" s="168">
        <f t="shared" si="36"/>
        <v>67429.153000000006</v>
      </c>
      <c r="V19" s="168">
        <f t="shared" si="36"/>
        <v>100483.97600000001</v>
      </c>
      <c r="W19" s="168">
        <f t="shared" si="36"/>
        <v>98799.250999999989</v>
      </c>
      <c r="X19" s="168">
        <f t="shared" si="36"/>
        <v>97084.171000000002</v>
      </c>
      <c r="Y19" s="168">
        <f t="shared" si="36"/>
        <v>87860.809000000008</v>
      </c>
      <c r="Z19" s="168">
        <f t="shared" si="36"/>
        <v>111263.25400000003</v>
      </c>
      <c r="AA19" s="168">
        <f t="shared" si="36"/>
        <v>123387.716</v>
      </c>
      <c r="AB19" s="168">
        <f t="shared" si="36"/>
        <v>137095.66100000002</v>
      </c>
      <c r="AC19" s="168">
        <f t="shared" si="36"/>
        <v>137143.53100000002</v>
      </c>
      <c r="AD19" s="168">
        <f t="shared" si="36"/>
        <v>139687.098</v>
      </c>
      <c r="AE19" s="168">
        <f t="shared" si="36"/>
        <v>164515.67500000005</v>
      </c>
      <c r="AF19" s="168">
        <f t="shared" si="36"/>
        <v>170864.20500000002</v>
      </c>
      <c r="AG19" s="61">
        <f t="shared" si="16"/>
        <v>3.8589210420222682E-2</v>
      </c>
      <c r="AI19" s="172">
        <f t="shared" si="32"/>
        <v>0.47550036715870209</v>
      </c>
      <c r="AJ19" s="173">
        <f t="shared" si="32"/>
        <v>0.48359722075831385</v>
      </c>
      <c r="AK19" s="173">
        <f t="shared" si="33"/>
        <v>0.62194243039283326</v>
      </c>
      <c r="AL19" s="173">
        <f t="shared" si="33"/>
        <v>0.79286564669684079</v>
      </c>
      <c r="AM19" s="173">
        <f t="shared" si="33"/>
        <v>0.51844582030350073</v>
      </c>
      <c r="AN19" s="173">
        <f t="shared" si="33"/>
        <v>0.51975662472642548</v>
      </c>
      <c r="AO19" s="173">
        <f t="shared" si="34"/>
        <v>0.59226001083274449</v>
      </c>
      <c r="AP19" s="173">
        <f t="shared" si="34"/>
        <v>0.59873388652624238</v>
      </c>
      <c r="AQ19" s="173">
        <f t="shared" si="34"/>
        <v>0.8192229608378615</v>
      </c>
      <c r="AR19" s="173">
        <f t="shared" si="34"/>
        <v>0.55375229807913307</v>
      </c>
      <c r="AS19" s="173">
        <f t="shared" si="34"/>
        <v>0.60428587867584438</v>
      </c>
      <c r="AT19" s="173">
        <f t="shared" si="11"/>
        <v>0.55619538399445623</v>
      </c>
      <c r="AU19" s="173">
        <f t="shared" si="12"/>
        <v>0.68609039269206684</v>
      </c>
      <c r="AV19" s="173">
        <f t="shared" si="13"/>
        <v>0.66401166082417995</v>
      </c>
      <c r="AW19" s="61">
        <f t="shared" ref="AW19:AW20" si="37">IF(AV19="","",(AV19-AU19)/AU19)</f>
        <v>-3.218049997939023E-2</v>
      </c>
      <c r="AY19" s="105"/>
      <c r="AZ19" s="105"/>
    </row>
    <row r="20" spans="1:52" ht="20.100000000000001" customHeight="1" x14ac:dyDescent="0.25">
      <c r="A20" s="121" t="s">
        <v>85</v>
      </c>
      <c r="B20" s="19">
        <f>SUM(B7:B9)</f>
        <v>383996.99999999988</v>
      </c>
      <c r="C20" s="154">
        <f>SUM(C7:C9)</f>
        <v>360761.51999999996</v>
      </c>
      <c r="D20" s="154">
        <f>SUM(D7:D9)</f>
        <v>338161.04999999993</v>
      </c>
      <c r="E20" s="154">
        <f t="shared" ref="E20:N20" si="38">SUM(E7:E9)</f>
        <v>270933.47000000003</v>
      </c>
      <c r="F20" s="154">
        <f t="shared" si="38"/>
        <v>519508.35</v>
      </c>
      <c r="G20" s="154">
        <f t="shared" si="38"/>
        <v>534624.43999999983</v>
      </c>
      <c r="H20" s="154">
        <f t="shared" si="38"/>
        <v>446773.26</v>
      </c>
      <c r="I20" s="154">
        <f t="shared" si="38"/>
        <v>530786.49</v>
      </c>
      <c r="J20" s="154">
        <f t="shared" si="38"/>
        <v>340453.22</v>
      </c>
      <c r="K20" s="154">
        <f t="shared" si="38"/>
        <v>649895.34000000008</v>
      </c>
      <c r="L20" s="154">
        <f t="shared" si="38"/>
        <v>640920.42999999993</v>
      </c>
      <c r="M20" s="154">
        <f t="shared" ref="M20" si="39">SUM(M7:M9)</f>
        <v>817875.08000000077</v>
      </c>
      <c r="N20" s="154">
        <f t="shared" si="38"/>
        <v>652629.94999999914</v>
      </c>
      <c r="O20" s="147">
        <f>SUM(O7:O9)</f>
        <v>778334.06999999983</v>
      </c>
      <c r="P20" s="165">
        <f t="shared" si="15"/>
        <v>0.19261163236532564</v>
      </c>
      <c r="R20" s="109" t="s">
        <v>85</v>
      </c>
      <c r="S20" s="19">
        <f>SUM(S7:S9)</f>
        <v>17386.603999999999</v>
      </c>
      <c r="T20" s="154">
        <f t="shared" ref="T20" si="40">SUM(T7:T9)</f>
        <v>16187.608</v>
      </c>
      <c r="U20" s="154">
        <f>SUM(U7:U9)</f>
        <v>17207.878999999994</v>
      </c>
      <c r="V20" s="154">
        <f t="shared" ref="V20:AE20" si="41">SUM(V7:V9)</f>
        <v>22973.369000000002</v>
      </c>
      <c r="W20" s="154">
        <f t="shared" si="41"/>
        <v>26551.153999999995</v>
      </c>
      <c r="X20" s="154">
        <f t="shared" si="41"/>
        <v>26243.759999999998</v>
      </c>
      <c r="Y20" s="154">
        <f t="shared" si="41"/>
        <v>24497.342000000004</v>
      </c>
      <c r="Z20" s="154">
        <f t="shared" si="41"/>
        <v>29314.421999999999</v>
      </c>
      <c r="AA20" s="154">
        <f t="shared" si="41"/>
        <v>28198.834000000003</v>
      </c>
      <c r="AB20" s="154">
        <f t="shared" si="41"/>
        <v>37842.870999999999</v>
      </c>
      <c r="AC20" s="154">
        <f t="shared" si="41"/>
        <v>40547.094000000005</v>
      </c>
      <c r="AD20" s="154">
        <f t="shared" ref="AD20" si="42">SUM(AD7:AD9)</f>
        <v>42274.478999999992</v>
      </c>
      <c r="AE20" s="154">
        <f t="shared" si="41"/>
        <v>43123.891000000003</v>
      </c>
      <c r="AF20" s="202">
        <f>IF(AF9="","",SUM(AF7:AF9))</f>
        <v>51384.464999999997</v>
      </c>
      <c r="AG20" s="61">
        <f t="shared" si="16"/>
        <v>0.19155446803258067</v>
      </c>
      <c r="AI20" s="124">
        <f t="shared" si="32"/>
        <v>0.45277968317460826</v>
      </c>
      <c r="AJ20" s="156">
        <f t="shared" si="32"/>
        <v>0.44870661372088694</v>
      </c>
      <c r="AK20" s="156">
        <f t="shared" ref="AK20:AN22" si="43">(U20/D20)*10</f>
        <v>0.50886638186154198</v>
      </c>
      <c r="AL20" s="156">
        <f t="shared" si="43"/>
        <v>0.84793395958055684</v>
      </c>
      <c r="AM20" s="156">
        <f t="shared" si="43"/>
        <v>0.51108233390281399</v>
      </c>
      <c r="AN20" s="156">
        <f t="shared" si="43"/>
        <v>0.49088216019454722</v>
      </c>
      <c r="AO20" s="156">
        <f t="shared" si="34"/>
        <v>0.54831710384815791</v>
      </c>
      <c r="AP20" s="156">
        <f t="shared" si="34"/>
        <v>0.55228274555367829</v>
      </c>
      <c r="AQ20" s="156">
        <f t="shared" si="34"/>
        <v>0.82827338216980306</v>
      </c>
      <c r="AR20" s="156">
        <f t="shared" si="34"/>
        <v>0.5822917733184545</v>
      </c>
      <c r="AS20" s="156">
        <f t="shared" si="34"/>
        <v>0.63263850085103401</v>
      </c>
      <c r="AT20" s="156">
        <f t="shared" si="11"/>
        <v>0.51688185682341559</v>
      </c>
      <c r="AU20" s="156">
        <f t="shared" si="12"/>
        <v>0.66077094684361415</v>
      </c>
      <c r="AV20" s="156">
        <f t="shared" si="12"/>
        <v>0.66018522098101151</v>
      </c>
      <c r="AW20" s="61">
        <f t="shared" si="37"/>
        <v>-8.8642799051705603E-4</v>
      </c>
      <c r="AY20" s="105"/>
      <c r="AZ20" s="105"/>
    </row>
    <row r="21" spans="1:52" ht="20.100000000000001" customHeight="1" x14ac:dyDescent="0.25">
      <c r="A21" s="121" t="s">
        <v>86</v>
      </c>
      <c r="B21" s="19">
        <f>SUM(B10:B12)</f>
        <v>449195.80000000005</v>
      </c>
      <c r="C21" s="154">
        <f>SUM(C10:C12)</f>
        <v>360855.57999999996</v>
      </c>
      <c r="D21" s="154">
        <f>SUM(D10:D12)</f>
        <v>358400.06000000006</v>
      </c>
      <c r="E21" s="154">
        <f t="shared" ref="E21:N21" si="44">SUM(E10:E12)</f>
        <v>410436.21999999991</v>
      </c>
      <c r="F21" s="154">
        <f t="shared" si="44"/>
        <v>511451.39999999991</v>
      </c>
      <c r="G21" s="154">
        <f t="shared" si="44"/>
        <v>582701.47000000009</v>
      </c>
      <c r="H21" s="154">
        <f t="shared" si="44"/>
        <v>438564.12</v>
      </c>
      <c r="I21" s="154">
        <f t="shared" si="44"/>
        <v>651591.7899999998</v>
      </c>
      <c r="J21" s="154">
        <f t="shared" si="44"/>
        <v>433350.24</v>
      </c>
      <c r="K21" s="154">
        <f t="shared" si="44"/>
        <v>722229.66999999993</v>
      </c>
      <c r="L21" s="154">
        <f t="shared" si="44"/>
        <v>641359.04</v>
      </c>
      <c r="M21" s="154">
        <f t="shared" ref="M21" si="45">SUM(M10:M12)</f>
        <v>787392.28999999992</v>
      </c>
      <c r="N21" s="154">
        <f t="shared" si="44"/>
        <v>733028.42999999993</v>
      </c>
      <c r="O21" s="140">
        <f>IF(O12="","",SUM(O10:O12))</f>
        <v>862302.37000000093</v>
      </c>
      <c r="P21" s="102">
        <f t="shared" ref="P21:P22" si="46">IF(O21="","",(O21-N21)/N21)</f>
        <v>0.17635597025889024</v>
      </c>
      <c r="R21" s="109" t="s">
        <v>86</v>
      </c>
      <c r="S21" s="19">
        <f>SUM(S10:S12)</f>
        <v>20822.173999999999</v>
      </c>
      <c r="T21" s="154">
        <f t="shared" ref="T21" si="47">SUM(T10:T12)</f>
        <v>16993.961000000003</v>
      </c>
      <c r="U21" s="154">
        <f>SUM(U10:U12)</f>
        <v>20306.538000000008</v>
      </c>
      <c r="V21" s="154">
        <f t="shared" ref="V21:AE21" si="48">SUM(V10:V12)</f>
        <v>32580.996999999992</v>
      </c>
      <c r="W21" s="154">
        <f t="shared" si="48"/>
        <v>26623.229000000007</v>
      </c>
      <c r="X21" s="154">
        <f t="shared" si="48"/>
        <v>30060.606000000007</v>
      </c>
      <c r="Y21" s="154">
        <f t="shared" si="48"/>
        <v>25330.112999999998</v>
      </c>
      <c r="Z21" s="154">
        <f t="shared" si="48"/>
        <v>36181.829000000005</v>
      </c>
      <c r="AA21" s="154">
        <f t="shared" si="48"/>
        <v>36659.758999999998</v>
      </c>
      <c r="AB21" s="154">
        <f t="shared" si="48"/>
        <v>39251.351000000017</v>
      </c>
      <c r="AC21" s="154">
        <f t="shared" si="48"/>
        <v>36974.111999999994</v>
      </c>
      <c r="AD21" s="154">
        <f t="shared" ref="AD21" si="49">SUM(AD10:AD12)</f>
        <v>42339.286999999997</v>
      </c>
      <c r="AE21" s="154">
        <f t="shared" si="48"/>
        <v>50640.62</v>
      </c>
      <c r="AF21" s="202">
        <f>IF(AF12="","",SUM(AF10:AF12))</f>
        <v>54795.052999999993</v>
      </c>
      <c r="AG21" s="52">
        <f t="shared" si="16"/>
        <v>8.2037561941382037E-2</v>
      </c>
      <c r="AI21" s="125">
        <f t="shared" si="32"/>
        <v>0.4635433813049899</v>
      </c>
      <c r="AJ21" s="157">
        <f t="shared" si="32"/>
        <v>0.4709352422927755</v>
      </c>
      <c r="AK21" s="157">
        <f t="shared" si="43"/>
        <v>0.56658857702200172</v>
      </c>
      <c r="AL21" s="157">
        <f t="shared" si="43"/>
        <v>0.7938138841645116</v>
      </c>
      <c r="AM21" s="157">
        <f t="shared" si="43"/>
        <v>0.52054269477021697</v>
      </c>
      <c r="AN21" s="157">
        <f t="shared" si="43"/>
        <v>0.51588347631935783</v>
      </c>
      <c r="AO21" s="157">
        <f t="shared" si="34"/>
        <v>0.57756920470374995</v>
      </c>
      <c r="AP21" s="157">
        <f t="shared" si="34"/>
        <v>0.55528368459031718</v>
      </c>
      <c r="AQ21" s="157">
        <f t="shared" si="34"/>
        <v>0.84596143295086201</v>
      </c>
      <c r="AR21" s="157">
        <f t="shared" si="34"/>
        <v>0.54347464013767288</v>
      </c>
      <c r="AS21" s="157">
        <f t="shared" si="34"/>
        <v>0.57649631008553326</v>
      </c>
      <c r="AT21" s="157">
        <f t="shared" si="11"/>
        <v>0.53771528547733172</v>
      </c>
      <c r="AU21" s="157">
        <f t="shared" si="12"/>
        <v>0.69084114513812245</v>
      </c>
      <c r="AV21" s="157">
        <f t="shared" ref="AV21" si="50">(AF21/O21)*10</f>
        <v>0.63545056706732617</v>
      </c>
      <c r="AW21" s="52">
        <f t="shared" ref="AW21" si="51">IF(AV21="","",(AV21-AU21)/AU21)</f>
        <v>-8.017845847864466E-2</v>
      </c>
      <c r="AY21" s="105"/>
      <c r="AZ21" s="105"/>
    </row>
    <row r="22" spans="1:52" ht="20.100000000000001" customHeight="1" x14ac:dyDescent="0.25">
      <c r="A22" s="121" t="s">
        <v>87</v>
      </c>
      <c r="B22" s="19">
        <f>SUM(B13:B15)</f>
        <v>511455.04000000004</v>
      </c>
      <c r="C22" s="154">
        <f>SUM(C13:C15)</f>
        <v>488477.77999999991</v>
      </c>
      <c r="D22" s="154">
        <f>SUM(D13:D15)</f>
        <v>318578.32999999984</v>
      </c>
      <c r="E22" s="154">
        <f t="shared" ref="E22:N22" si="52">SUM(E13:E15)</f>
        <v>431446.86999999988</v>
      </c>
      <c r="F22" s="154">
        <f t="shared" si="52"/>
        <v>682723.02999999991</v>
      </c>
      <c r="G22" s="154">
        <f t="shared" si="52"/>
        <v>626913.08999999985</v>
      </c>
      <c r="H22" s="154">
        <f t="shared" si="52"/>
        <v>458823.13999999961</v>
      </c>
      <c r="I22" s="154">
        <f t="shared" si="52"/>
        <v>516420.31999999972</v>
      </c>
      <c r="J22" s="154">
        <f t="shared" si="52"/>
        <v>514480.41000000003</v>
      </c>
      <c r="K22" s="154">
        <f t="shared" si="52"/>
        <v>823375.22000000055</v>
      </c>
      <c r="L22" s="154">
        <f t="shared" si="52"/>
        <v>766069.49</v>
      </c>
      <c r="M22" s="154">
        <f t="shared" ref="M22" si="53">SUM(M13:M15)</f>
        <v>684091.10999999964</v>
      </c>
      <c r="N22" s="154">
        <f t="shared" si="52"/>
        <v>752818.34999999928</v>
      </c>
      <c r="O22" s="154">
        <f>IF(O15="","",SUM(O13:O15))</f>
        <v>745298.72999999975</v>
      </c>
      <c r="P22" s="102">
        <f t="shared" si="46"/>
        <v>-9.9886247459291307E-3</v>
      </c>
      <c r="R22" s="109" t="s">
        <v>87</v>
      </c>
      <c r="S22" s="19">
        <f>SUM(S13:S15)</f>
        <v>25135.716000000004</v>
      </c>
      <c r="T22" s="154">
        <f t="shared" ref="T22" si="54">SUM(T13:T15)</f>
        <v>23908.640999999996</v>
      </c>
      <c r="U22" s="154">
        <f>SUM(U13:U15)</f>
        <v>23069.980999999996</v>
      </c>
      <c r="V22" s="154">
        <f t="shared" ref="V22:AE22" si="55">SUM(V13:V15)</f>
        <v>32504.29800000001</v>
      </c>
      <c r="W22" s="154">
        <f t="shared" si="55"/>
        <v>33772.178999999996</v>
      </c>
      <c r="X22" s="154">
        <f t="shared" si="55"/>
        <v>31879.368999999995</v>
      </c>
      <c r="Y22" s="154">
        <f t="shared" si="55"/>
        <v>27356.271000000008</v>
      </c>
      <c r="Z22" s="154">
        <f t="shared" si="55"/>
        <v>32668.917000000012</v>
      </c>
      <c r="AA22" s="154">
        <f t="shared" si="55"/>
        <v>41788.728000000003</v>
      </c>
      <c r="AB22" s="154">
        <f t="shared" si="55"/>
        <v>42542.01</v>
      </c>
      <c r="AC22" s="154">
        <f t="shared" si="55"/>
        <v>45356.519000000008</v>
      </c>
      <c r="AD22" s="154">
        <f t="shared" ref="AD22" si="56">SUM(AD13:AD15)</f>
        <v>41128.285999999993</v>
      </c>
      <c r="AE22" s="154">
        <f t="shared" si="55"/>
        <v>52942.623999999996</v>
      </c>
      <c r="AF22" s="202">
        <f>IF(AF15="","",SUM(AF13:AF15))</f>
        <v>51193.659000000021</v>
      </c>
      <c r="AG22" s="52">
        <f t="shared" si="16"/>
        <v>-3.3035102302446794E-2</v>
      </c>
      <c r="AI22" s="125">
        <f t="shared" si="32"/>
        <v>0.49145504558914899</v>
      </c>
      <c r="AJ22" s="157">
        <f t="shared" si="32"/>
        <v>0.48945196647429901</v>
      </c>
      <c r="AK22" s="157">
        <f t="shared" si="43"/>
        <v>0.72415411933385454</v>
      </c>
      <c r="AL22" s="157">
        <f t="shared" si="43"/>
        <v>0.75337892705074017</v>
      </c>
      <c r="AM22" s="157">
        <f t="shared" si="43"/>
        <v>0.49466881174346788</v>
      </c>
      <c r="AN22" s="157">
        <f t="shared" si="43"/>
        <v>0.50851337304186772</v>
      </c>
      <c r="AO22" s="157">
        <f t="shared" si="34"/>
        <v>0.59622692525926291</v>
      </c>
      <c r="AP22" s="157">
        <f t="shared" si="34"/>
        <v>0.63260324458185591</v>
      </c>
      <c r="AQ22" s="157">
        <f t="shared" si="34"/>
        <v>0.8122511020390456</v>
      </c>
      <c r="AR22" s="157">
        <f t="shared" si="34"/>
        <v>0.5166782891523013</v>
      </c>
      <c r="AS22" s="157">
        <f t="shared" si="34"/>
        <v>0.59206794673417951</v>
      </c>
      <c r="AT22" s="157">
        <f t="shared" si="11"/>
        <v>0.60121064868099239</v>
      </c>
      <c r="AU22" s="157">
        <f t="shared" si="12"/>
        <v>0.70325894686281276</v>
      </c>
      <c r="AV22" s="157">
        <f t="shared" ref="AV22" si="57">(AF22/O22)*10</f>
        <v>0.68688777988391359</v>
      </c>
      <c r="AW22" s="52">
        <f t="shared" ref="AW22" si="58">IF(AV22="","",(AV22-AU22)/AU22)</f>
        <v>-2.3279002779743888E-2</v>
      </c>
      <c r="AY22" s="105"/>
      <c r="AZ22" s="105"/>
    </row>
    <row r="23" spans="1:52" ht="20.100000000000001" customHeight="1" thickBot="1" x14ac:dyDescent="0.3">
      <c r="A23" s="122" t="s">
        <v>88</v>
      </c>
      <c r="B23" s="21">
        <f>SUM(B16:B18)</f>
        <v>471615.07999999996</v>
      </c>
      <c r="C23" s="155">
        <f>SUM(C16:C18)</f>
        <v>425993.55</v>
      </c>
      <c r="D23" s="155">
        <f>SUM(D16:D18)</f>
        <v>281005.13</v>
      </c>
      <c r="E23" s="155">
        <f t="shared" ref="E23:N23" si="59">SUM(E16:E18)</f>
        <v>486713.37999999966</v>
      </c>
      <c r="F23" s="155">
        <f t="shared" si="59"/>
        <v>616515.64000000025</v>
      </c>
      <c r="G23" s="155">
        <f t="shared" si="59"/>
        <v>416852.43999999983</v>
      </c>
      <c r="H23" s="155">
        <f t="shared" si="59"/>
        <v>460289.7799999998</v>
      </c>
      <c r="I23" s="155">
        <f t="shared" si="59"/>
        <v>457022.28999999969</v>
      </c>
      <c r="J23" s="155">
        <f t="shared" si="59"/>
        <v>688917.43</v>
      </c>
      <c r="K23" s="155">
        <f t="shared" si="59"/>
        <v>739760.91000000038</v>
      </c>
      <c r="L23" s="155">
        <f t="shared" si="59"/>
        <v>696889.35999999987</v>
      </c>
      <c r="M23" s="155">
        <f t="shared" ref="M23" si="60">SUM(M16:M18)</f>
        <v>681593.02000000014</v>
      </c>
      <c r="N23" s="155">
        <f t="shared" si="59"/>
        <v>832945.81000000052</v>
      </c>
      <c r="O23" s="155"/>
      <c r="P23" s="55"/>
      <c r="R23" s="110" t="s">
        <v>88</v>
      </c>
      <c r="S23" s="21">
        <f>SUM(S16:S18)</f>
        <v>26148.870999999992</v>
      </c>
      <c r="T23" s="155">
        <f t="shared" ref="T23" si="61">SUM(T16:T18)</f>
        <v>24824.359</v>
      </c>
      <c r="U23" s="155">
        <f>SUM(U16:U18)</f>
        <v>25786.902000000006</v>
      </c>
      <c r="V23" s="155">
        <f t="shared" ref="V23:AE23" si="62">SUM(V16:V18)</f>
        <v>34340.337000000007</v>
      </c>
      <c r="W23" s="155">
        <f t="shared" si="62"/>
        <v>38207.429000000004</v>
      </c>
      <c r="X23" s="155">
        <f t="shared" si="62"/>
        <v>28571.173999999999</v>
      </c>
      <c r="Y23" s="155">
        <f t="shared" si="62"/>
        <v>33006.81</v>
      </c>
      <c r="Z23" s="155">
        <f t="shared" si="62"/>
        <v>39040.758000000002</v>
      </c>
      <c r="AA23" s="155">
        <f t="shared" si="62"/>
        <v>48079.73</v>
      </c>
      <c r="AB23" s="155">
        <f t="shared" si="62"/>
        <v>49572.105999999992</v>
      </c>
      <c r="AC23" s="155">
        <f t="shared" si="62"/>
        <v>43376.988000000005</v>
      </c>
      <c r="AD23" s="155">
        <f t="shared" ref="AD23" si="63">SUM(AD16:AD18)</f>
        <v>47123.987000000023</v>
      </c>
      <c r="AE23" s="155">
        <f t="shared" si="62"/>
        <v>58636.54</v>
      </c>
      <c r="AF23" s="203" t="str">
        <f>IF(AF18="","",SUM(AF16:AF18))</f>
        <v/>
      </c>
      <c r="AG23" s="55" t="str">
        <f t="shared" si="16"/>
        <v/>
      </c>
      <c r="AI23" s="126">
        <f t="shared" si="32"/>
        <v>0.55445366590058986</v>
      </c>
      <c r="AJ23" s="158">
        <f t="shared" si="32"/>
        <v>0.58274025510480154</v>
      </c>
      <c r="AK23" s="158">
        <f t="shared" ref="AK23:AS23" si="64">IF(AK18="","",(U23/D23)*10)</f>
        <v>0.91766659206541912</v>
      </c>
      <c r="AL23" s="158">
        <f t="shared" si="64"/>
        <v>0.70555563933746857</v>
      </c>
      <c r="AM23" s="158">
        <f t="shared" si="64"/>
        <v>0.61973170704963765</v>
      </c>
      <c r="AN23" s="158">
        <f t="shared" si="64"/>
        <v>0.68540258514499786</v>
      </c>
      <c r="AO23" s="158">
        <f t="shared" si="64"/>
        <v>0.71708761380711117</v>
      </c>
      <c r="AP23" s="158">
        <f t="shared" si="64"/>
        <v>0.85424187953721087</v>
      </c>
      <c r="AQ23" s="158">
        <f t="shared" si="64"/>
        <v>0.69790264995908136</v>
      </c>
      <c r="AR23" s="158">
        <f t="shared" si="64"/>
        <v>0.67010983318921202</v>
      </c>
      <c r="AS23" s="158">
        <f t="shared" si="64"/>
        <v>0.62243722590340611</v>
      </c>
      <c r="AT23" s="158">
        <f t="shared" ref="AT23" si="65">IF(AT18="","",(AD23/M23)*10)</f>
        <v>0.69138012886340905</v>
      </c>
      <c r="AU23" s="158">
        <f t="shared" ref="AU23" si="66">IF(AU18="","",(AE23/N23)*10)</f>
        <v>0.70396584382842342</v>
      </c>
      <c r="AV23" s="158"/>
      <c r="AW23" s="55"/>
      <c r="AY23" s="105"/>
      <c r="AZ23" s="105"/>
    </row>
    <row r="24" spans="1:52" x14ac:dyDescent="0.25">
      <c r="J24" s="119"/>
      <c r="K24" s="119"/>
      <c r="L24" s="119"/>
      <c r="M24" s="119"/>
      <c r="N24" s="119"/>
      <c r="R24" s="119">
        <f>SUM(S7:S18)</f>
        <v>89493.365000000005</v>
      </c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Y24" s="105"/>
      <c r="AZ24" s="105"/>
    </row>
    <row r="25" spans="1:52" ht="15.75" thickBot="1" x14ac:dyDescent="0.3">
      <c r="P25" s="205" t="s">
        <v>1</v>
      </c>
      <c r="AG25" s="289">
        <v>1000</v>
      </c>
      <c r="AW25" s="289" t="s">
        <v>47</v>
      </c>
      <c r="AY25" s="105"/>
      <c r="AZ25" s="105"/>
    </row>
    <row r="26" spans="1:52" ht="20.100000000000001" customHeight="1" x14ac:dyDescent="0.25">
      <c r="A26" s="332" t="s">
        <v>2</v>
      </c>
      <c r="B26" s="334" t="s">
        <v>71</v>
      </c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9"/>
      <c r="P26" s="337" t="str">
        <f>P4</f>
        <v>D       2023/2022</v>
      </c>
      <c r="R26" s="335" t="s">
        <v>3</v>
      </c>
      <c r="S26" s="327" t="s">
        <v>71</v>
      </c>
      <c r="T26" s="328"/>
      <c r="U26" s="328"/>
      <c r="V26" s="328"/>
      <c r="W26" s="328"/>
      <c r="X26" s="328"/>
      <c r="Y26" s="328"/>
      <c r="Z26" s="328"/>
      <c r="AA26" s="328"/>
      <c r="AB26" s="328"/>
      <c r="AC26" s="328"/>
      <c r="AD26" s="328"/>
      <c r="AE26" s="328"/>
      <c r="AF26" s="329"/>
      <c r="AG26" s="337" t="str">
        <f>P26</f>
        <v>D       2023/2022</v>
      </c>
      <c r="AI26" s="327" t="s">
        <v>71</v>
      </c>
      <c r="AJ26" s="328"/>
      <c r="AK26" s="328"/>
      <c r="AL26" s="328"/>
      <c r="AM26" s="328"/>
      <c r="AN26" s="328"/>
      <c r="AO26" s="328"/>
      <c r="AP26" s="328"/>
      <c r="AQ26" s="328"/>
      <c r="AR26" s="328"/>
      <c r="AS26" s="328"/>
      <c r="AT26" s="328"/>
      <c r="AU26" s="328"/>
      <c r="AV26" s="329"/>
      <c r="AW26" s="337" t="str">
        <f>AG26</f>
        <v>D       2023/2022</v>
      </c>
      <c r="AY26" s="105"/>
      <c r="AZ26" s="105"/>
    </row>
    <row r="27" spans="1:52" ht="20.100000000000001" customHeight="1" thickBot="1" x14ac:dyDescent="0.3">
      <c r="A27" s="333"/>
      <c r="B27" s="99">
        <v>2010</v>
      </c>
      <c r="C27" s="135">
        <v>2011</v>
      </c>
      <c r="D27" s="135">
        <v>2012</v>
      </c>
      <c r="E27" s="135">
        <v>2013</v>
      </c>
      <c r="F27" s="135">
        <v>2014</v>
      </c>
      <c r="G27" s="135">
        <v>2015</v>
      </c>
      <c r="H27" s="135">
        <v>2016</v>
      </c>
      <c r="I27" s="135">
        <v>2017</v>
      </c>
      <c r="J27" s="135">
        <v>2018</v>
      </c>
      <c r="K27" s="135">
        <v>2019</v>
      </c>
      <c r="L27" s="135">
        <v>2020</v>
      </c>
      <c r="M27" s="135">
        <v>2021</v>
      </c>
      <c r="N27" s="135">
        <v>2022</v>
      </c>
      <c r="O27" s="133">
        <v>2023</v>
      </c>
      <c r="P27" s="338"/>
      <c r="R27" s="336"/>
      <c r="S27" s="25">
        <v>2010</v>
      </c>
      <c r="T27" s="135">
        <v>2011</v>
      </c>
      <c r="U27" s="135">
        <v>2012</v>
      </c>
      <c r="V27" s="135">
        <v>2013</v>
      </c>
      <c r="W27" s="135">
        <v>2014</v>
      </c>
      <c r="X27" s="135">
        <v>2015</v>
      </c>
      <c r="Y27" s="135">
        <v>2016</v>
      </c>
      <c r="Z27" s="135">
        <v>2017</v>
      </c>
      <c r="AA27" s="135">
        <v>2018</v>
      </c>
      <c r="AB27" s="135">
        <v>2019</v>
      </c>
      <c r="AC27" s="135">
        <v>2020</v>
      </c>
      <c r="AD27" s="135">
        <v>2021</v>
      </c>
      <c r="AE27" s="135">
        <v>2022</v>
      </c>
      <c r="AF27" s="133">
        <v>2023</v>
      </c>
      <c r="AG27" s="338"/>
      <c r="AI27" s="25">
        <v>2010</v>
      </c>
      <c r="AJ27" s="135">
        <v>2011</v>
      </c>
      <c r="AK27" s="135">
        <v>2012</v>
      </c>
      <c r="AL27" s="135">
        <v>2013</v>
      </c>
      <c r="AM27" s="135">
        <v>2014</v>
      </c>
      <c r="AN27" s="135">
        <v>2015</v>
      </c>
      <c r="AO27" s="135">
        <v>2016</v>
      </c>
      <c r="AP27" s="135">
        <v>2017</v>
      </c>
      <c r="AQ27" s="265">
        <v>2018</v>
      </c>
      <c r="AR27" s="135">
        <v>2019</v>
      </c>
      <c r="AS27" s="135">
        <v>2020</v>
      </c>
      <c r="AT27" s="176">
        <v>2021</v>
      </c>
      <c r="AU27" s="135">
        <v>2022</v>
      </c>
      <c r="AV27" s="266">
        <v>2023</v>
      </c>
      <c r="AW27" s="338"/>
      <c r="AY27" s="105"/>
      <c r="AZ27" s="105"/>
    </row>
    <row r="28" spans="1:52" ht="3" customHeight="1" thickBot="1" x14ac:dyDescent="0.3">
      <c r="A28" s="291" t="s">
        <v>89</v>
      </c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4"/>
      <c r="R28" s="291"/>
      <c r="S28" s="293">
        <v>2010</v>
      </c>
      <c r="T28" s="293">
        <v>2011</v>
      </c>
      <c r="U28" s="293">
        <v>2012</v>
      </c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4"/>
      <c r="AI28" s="290"/>
      <c r="AJ28" s="290"/>
      <c r="AK28" s="290"/>
      <c r="AL28" s="290"/>
      <c r="AM28" s="290"/>
      <c r="AN28" s="290"/>
      <c r="AO28" s="290"/>
      <c r="AP28" s="290"/>
      <c r="AQ28" s="290"/>
      <c r="AR28" s="290"/>
      <c r="AS28" s="290"/>
      <c r="AT28" s="290"/>
      <c r="AU28" s="290"/>
      <c r="AV28" s="290"/>
      <c r="AW28" s="292"/>
      <c r="AY28" s="105"/>
      <c r="AZ28" s="105"/>
    </row>
    <row r="29" spans="1:52" ht="20.100000000000001" customHeight="1" x14ac:dyDescent="0.25">
      <c r="A29" s="120" t="s">
        <v>73</v>
      </c>
      <c r="B29" s="39">
        <v>112112.93</v>
      </c>
      <c r="C29" s="153">
        <v>124900.3</v>
      </c>
      <c r="D29" s="153">
        <v>111319.11999999998</v>
      </c>
      <c r="E29" s="153">
        <v>99935.37</v>
      </c>
      <c r="F29" s="153">
        <v>181139.11</v>
      </c>
      <c r="G29" s="153">
        <v>165328.64999999985</v>
      </c>
      <c r="H29" s="153">
        <v>127338.22000000003</v>
      </c>
      <c r="I29" s="153">
        <v>165367.62</v>
      </c>
      <c r="J29" s="153">
        <v>107872.66</v>
      </c>
      <c r="K29" s="153">
        <v>201062.91000000003</v>
      </c>
      <c r="L29" s="153">
        <v>231082.82</v>
      </c>
      <c r="M29" s="153">
        <v>214265.47000000015</v>
      </c>
      <c r="N29" s="153">
        <v>189330.19999999984</v>
      </c>
      <c r="O29" s="112">
        <v>208685.84999999992</v>
      </c>
      <c r="P29" s="52">
        <f t="shared" ref="P29:P45" si="67">IF(O29="","",(O29-N29)/N29)</f>
        <v>0.10223223764618691</v>
      </c>
      <c r="R29" s="109" t="s">
        <v>73</v>
      </c>
      <c r="S29" s="39">
        <v>5016.9969999999994</v>
      </c>
      <c r="T29" s="153">
        <v>5270.674</v>
      </c>
      <c r="U29" s="153">
        <v>5254.5140000000001</v>
      </c>
      <c r="V29" s="153">
        <v>8076.4090000000024</v>
      </c>
      <c r="W29" s="153">
        <v>9156.59</v>
      </c>
      <c r="X29" s="153">
        <v>7918.5499999999993</v>
      </c>
      <c r="Y29" s="153">
        <v>7480.9960000000019</v>
      </c>
      <c r="Z29" s="153">
        <v>9138.478000000001</v>
      </c>
      <c r="AA29" s="153">
        <v>8324.8559999999998</v>
      </c>
      <c r="AB29" s="153">
        <v>11927.749</v>
      </c>
      <c r="AC29" s="153">
        <v>14184.973999999998</v>
      </c>
      <c r="AD29" s="153">
        <v>11496.755999999994</v>
      </c>
      <c r="AE29" s="153">
        <v>12141.410000000002</v>
      </c>
      <c r="AF29" s="112">
        <v>14447.574999999997</v>
      </c>
      <c r="AG29" s="61">
        <f>IF(AF29="","",(AF29-AE29)/AE29)</f>
        <v>0.18994210721818924</v>
      </c>
      <c r="AI29" s="124">
        <f t="shared" ref="AI29:AI38" si="68">(S29/B29)*10</f>
        <v>0.44749494995804673</v>
      </c>
      <c r="AJ29" s="156">
        <f t="shared" ref="AJ29:AJ38" si="69">(T29/C29)*10</f>
        <v>0.42199049962249885</v>
      </c>
      <c r="AK29" s="156">
        <f t="shared" ref="AK29:AK38" si="70">(U29/D29)*10</f>
        <v>0.47202259593859536</v>
      </c>
      <c r="AL29" s="156">
        <f t="shared" ref="AL29:AL38" si="71">(V29/E29)*10</f>
        <v>0.8081632158864277</v>
      </c>
      <c r="AM29" s="156">
        <f t="shared" ref="AM29:AM38" si="72">(W29/F29)*10</f>
        <v>0.50550044106984959</v>
      </c>
      <c r="AN29" s="156">
        <f t="shared" ref="AN29:AN38" si="73">(X29/G29)*10</f>
        <v>0.47895812371298058</v>
      </c>
      <c r="AO29" s="156">
        <f t="shared" ref="AO29:AO38" si="74">(Y29/H29)*10</f>
        <v>0.58749022877813117</v>
      </c>
      <c r="AP29" s="156">
        <f t="shared" ref="AP29:AP38" si="75">(Z29/I29)*10</f>
        <v>0.55261592323817688</v>
      </c>
      <c r="AQ29" s="156">
        <f t="shared" ref="AQ29:AQ38" si="76">(AA29/J29)*10</f>
        <v>0.77172992674881657</v>
      </c>
      <c r="AR29" s="156">
        <f t="shared" ref="AR29:AR38" si="77">(AB29/K29)*10</f>
        <v>0.59323467465978674</v>
      </c>
      <c r="AS29" s="156">
        <f t="shared" ref="AS29:AS38" si="78">(AC29/L29)*10</f>
        <v>0.61384805672702092</v>
      </c>
      <c r="AT29" s="156">
        <f t="shared" ref="AT29:AT38" si="79">(AD29/M29)*10</f>
        <v>0.53656597117584959</v>
      </c>
      <c r="AU29" s="156">
        <f t="shared" ref="AU29:AU38" si="80">(AE29/N29)*10</f>
        <v>0.64128226769950125</v>
      </c>
      <c r="AV29" s="156">
        <f t="shared" ref="AV29:AV33" si="81">(AF29/O29)*10</f>
        <v>0.69231215245307731</v>
      </c>
      <c r="AW29" s="61">
        <f t="shared" ref="AW29" si="82">IF(AV29="","",(AV29-AU29)/AU29)</f>
        <v>7.957476344486758E-2</v>
      </c>
      <c r="AY29" s="105"/>
      <c r="AZ29" s="105"/>
    </row>
    <row r="30" spans="1:52" ht="20.100000000000001" customHeight="1" x14ac:dyDescent="0.25">
      <c r="A30" s="121" t="s">
        <v>74</v>
      </c>
      <c r="B30" s="19">
        <v>103555.23</v>
      </c>
      <c r="C30" s="154">
        <v>109603.07999999999</v>
      </c>
      <c r="D30" s="154">
        <v>90618.02</v>
      </c>
      <c r="E30" s="154">
        <v>91080.090000000011</v>
      </c>
      <c r="F30" s="154">
        <v>178641.27</v>
      </c>
      <c r="G30" s="154">
        <v>189277.91000000003</v>
      </c>
      <c r="H30" s="154">
        <v>160923.91</v>
      </c>
      <c r="I30" s="154">
        <v>180001.23</v>
      </c>
      <c r="J30" s="154">
        <v>100965.82</v>
      </c>
      <c r="K30" s="154">
        <v>238795.00999999998</v>
      </c>
      <c r="L30" s="154">
        <v>200191.72999999998</v>
      </c>
      <c r="M30" s="154">
        <v>256636.25000000012</v>
      </c>
      <c r="N30" s="154">
        <v>265295.4699999998</v>
      </c>
      <c r="O30" s="119">
        <v>263421.92999999988</v>
      </c>
      <c r="P30" s="52">
        <f t="shared" si="67"/>
        <v>-7.0620881690890624E-3</v>
      </c>
      <c r="R30" s="109" t="s">
        <v>74</v>
      </c>
      <c r="S30" s="19">
        <v>4768.4190000000008</v>
      </c>
      <c r="T30" s="154">
        <v>5015.1330000000007</v>
      </c>
      <c r="U30" s="154">
        <v>4911.1499999999996</v>
      </c>
      <c r="V30" s="154">
        <v>7549.5049999999992</v>
      </c>
      <c r="W30" s="154">
        <v>9045.7329999999984</v>
      </c>
      <c r="X30" s="154">
        <v>9256.7200000000012</v>
      </c>
      <c r="Y30" s="154">
        <v>8296.7439999999988</v>
      </c>
      <c r="Z30" s="154">
        <v>9856.137999999999</v>
      </c>
      <c r="AA30" s="154">
        <v>9306.1540000000005</v>
      </c>
      <c r="AB30" s="154">
        <v>13709.666999999996</v>
      </c>
      <c r="AC30" s="154">
        <v>12449.267000000005</v>
      </c>
      <c r="AD30" s="154">
        <v>12684.448000000004</v>
      </c>
      <c r="AE30" s="154">
        <v>16621.906999999996</v>
      </c>
      <c r="AF30" s="119">
        <v>16093.979999999998</v>
      </c>
      <c r="AG30" s="52">
        <f t="shared" ref="AG30:AG45" si="83">IF(AF30="","",(AF30-AE30)/AE30)</f>
        <v>-3.1760916482085837E-2</v>
      </c>
      <c r="AI30" s="125">
        <f t="shared" si="68"/>
        <v>0.46047109354109889</v>
      </c>
      <c r="AJ30" s="157">
        <f t="shared" si="69"/>
        <v>0.45757226895448566</v>
      </c>
      <c r="AK30" s="157">
        <f t="shared" si="70"/>
        <v>0.5419617422671561</v>
      </c>
      <c r="AL30" s="157">
        <f t="shared" si="71"/>
        <v>0.82888642292733761</v>
      </c>
      <c r="AM30" s="157">
        <f t="shared" si="72"/>
        <v>0.50636300335303253</v>
      </c>
      <c r="AN30" s="157">
        <f t="shared" si="73"/>
        <v>0.48905442795728249</v>
      </c>
      <c r="AO30" s="157">
        <f t="shared" si="74"/>
        <v>0.51556937685642856</v>
      </c>
      <c r="AP30" s="157">
        <f t="shared" si="75"/>
        <v>0.54755948056577153</v>
      </c>
      <c r="AQ30" s="157">
        <f t="shared" si="76"/>
        <v>0.92171330852361721</v>
      </c>
      <c r="AR30" s="157">
        <f t="shared" si="77"/>
        <v>0.57411865515950256</v>
      </c>
      <c r="AS30" s="157">
        <f t="shared" si="78"/>
        <v>0.6218671970115851</v>
      </c>
      <c r="AT30" s="157">
        <f t="shared" si="79"/>
        <v>0.49425784549142993</v>
      </c>
      <c r="AU30" s="157">
        <f t="shared" si="80"/>
        <v>0.62654318974990453</v>
      </c>
      <c r="AV30" s="157">
        <f t="shared" si="81"/>
        <v>0.61095824482039163</v>
      </c>
      <c r="AW30" s="52">
        <f t="shared" ref="AW30" si="84">IF(AV30="","",(AV30-AU30)/AU30)</f>
        <v>-2.4874494184086333E-2</v>
      </c>
      <c r="AY30" s="105"/>
      <c r="AZ30" s="105"/>
    </row>
    <row r="31" spans="1:52" ht="20.100000000000001" customHeight="1" x14ac:dyDescent="0.25">
      <c r="A31" s="121" t="s">
        <v>75</v>
      </c>
      <c r="B31" s="19">
        <v>167818.00999999992</v>
      </c>
      <c r="C31" s="154">
        <v>125233.35</v>
      </c>
      <c r="D31" s="154">
        <v>135773.26999999996</v>
      </c>
      <c r="E31" s="154">
        <v>78339.37000000001</v>
      </c>
      <c r="F31" s="154">
        <v>159104.78000000003</v>
      </c>
      <c r="G31" s="154">
        <v>179761.25999999998</v>
      </c>
      <c r="H31" s="154">
        <v>158233.01999999999</v>
      </c>
      <c r="I31" s="154">
        <v>184735.59</v>
      </c>
      <c r="J31" s="154">
        <v>131251.34</v>
      </c>
      <c r="K31" s="154">
        <v>209712.58</v>
      </c>
      <c r="L31" s="154">
        <v>208979.29</v>
      </c>
      <c r="M31" s="154">
        <v>346550.24000000046</v>
      </c>
      <c r="N31" s="154">
        <v>197385.46999999997</v>
      </c>
      <c r="O31" s="119">
        <v>305335.30999999994</v>
      </c>
      <c r="P31" s="52">
        <f t="shared" si="67"/>
        <v>0.54689861416850993</v>
      </c>
      <c r="R31" s="109" t="s">
        <v>75</v>
      </c>
      <c r="S31" s="19">
        <v>7424.4470000000001</v>
      </c>
      <c r="T31" s="154">
        <v>5510.3540000000003</v>
      </c>
      <c r="U31" s="154">
        <v>6830.2309999999961</v>
      </c>
      <c r="V31" s="154">
        <v>7114.5390000000007</v>
      </c>
      <c r="W31" s="154">
        <v>8082.2549999999983</v>
      </c>
      <c r="X31" s="154">
        <v>8938.91</v>
      </c>
      <c r="Y31" s="154">
        <v>8489.652</v>
      </c>
      <c r="Z31" s="154">
        <v>9926.7349999999988</v>
      </c>
      <c r="AA31" s="154">
        <v>10260.373</v>
      </c>
      <c r="AB31" s="154">
        <v>11780.022999999999</v>
      </c>
      <c r="AC31" s="154">
        <v>12880.835000000003</v>
      </c>
      <c r="AD31" s="154">
        <v>17712.749</v>
      </c>
      <c r="AE31" s="154">
        <v>13728.199000000006</v>
      </c>
      <c r="AF31" s="119">
        <v>19946.481000000007</v>
      </c>
      <c r="AG31" s="52">
        <f t="shared" si="83"/>
        <v>0.45295686637409599</v>
      </c>
      <c r="AI31" s="125">
        <f t="shared" si="68"/>
        <v>0.44241062088628053</v>
      </c>
      <c r="AJ31" s="157">
        <f t="shared" si="69"/>
        <v>0.44000691509090828</v>
      </c>
      <c r="AK31" s="157">
        <f t="shared" si="70"/>
        <v>0.50306153781226581</v>
      </c>
      <c r="AL31" s="157">
        <f t="shared" si="71"/>
        <v>0.908169034292719</v>
      </c>
      <c r="AM31" s="157">
        <f t="shared" si="72"/>
        <v>0.50798316681623246</v>
      </c>
      <c r="AN31" s="157">
        <f t="shared" si="73"/>
        <v>0.49726565111971294</v>
      </c>
      <c r="AO31" s="157">
        <f t="shared" si="74"/>
        <v>0.53652846921584385</v>
      </c>
      <c r="AP31" s="157">
        <f t="shared" si="75"/>
        <v>0.5373482716568041</v>
      </c>
      <c r="AQ31" s="157">
        <f t="shared" si="76"/>
        <v>0.78173472362263119</v>
      </c>
      <c r="AR31" s="157">
        <f t="shared" si="77"/>
        <v>0.56172228676028879</v>
      </c>
      <c r="AS31" s="157">
        <f t="shared" si="78"/>
        <v>0.61636897129854362</v>
      </c>
      <c r="AT31" s="157">
        <f t="shared" si="79"/>
        <v>0.51111633914897814</v>
      </c>
      <c r="AU31" s="157">
        <f t="shared" si="80"/>
        <v>0.69550200427620168</v>
      </c>
      <c r="AV31" s="157">
        <f t="shared" si="81"/>
        <v>0.65326479927919279</v>
      </c>
      <c r="AW31" s="52">
        <f t="shared" ref="AW31" si="85">IF(AV31="","",(AV31-AU31)/AU31)</f>
        <v>-6.0729091702567427E-2</v>
      </c>
      <c r="AY31" s="105"/>
      <c r="AZ31" s="105"/>
    </row>
    <row r="32" spans="1:52" ht="20.100000000000001" customHeight="1" x14ac:dyDescent="0.25">
      <c r="A32" s="121" t="s">
        <v>76</v>
      </c>
      <c r="B32" s="19">
        <v>169960.15000000005</v>
      </c>
      <c r="C32" s="154">
        <v>125324.62</v>
      </c>
      <c r="D32" s="154">
        <v>131109.87</v>
      </c>
      <c r="E32" s="154">
        <v>110880.58</v>
      </c>
      <c r="F32" s="154">
        <v>139339.33000000002</v>
      </c>
      <c r="G32" s="154">
        <v>172769.00000000006</v>
      </c>
      <c r="H32" s="154">
        <v>120807.59000000001</v>
      </c>
      <c r="I32" s="154">
        <v>195865.48</v>
      </c>
      <c r="J32" s="154">
        <v>150352.84</v>
      </c>
      <c r="K32" s="154">
        <v>244663.81999999998</v>
      </c>
      <c r="L32" s="154">
        <v>232991.83999999994</v>
      </c>
      <c r="M32" s="154">
        <v>238327.95000000016</v>
      </c>
      <c r="N32" s="154">
        <v>208852.24</v>
      </c>
      <c r="O32" s="119">
        <v>256713.55000000002</v>
      </c>
      <c r="P32" s="52">
        <f t="shared" si="67"/>
        <v>0.2291634985576407</v>
      </c>
      <c r="R32" s="109" t="s">
        <v>76</v>
      </c>
      <c r="S32" s="19">
        <v>6997.9059999999999</v>
      </c>
      <c r="T32" s="154">
        <v>5641.7790000000005</v>
      </c>
      <c r="U32" s="154">
        <v>6955.6630000000014</v>
      </c>
      <c r="V32" s="154">
        <v>8794.5019999999968</v>
      </c>
      <c r="W32" s="154">
        <v>7652.6419999999989</v>
      </c>
      <c r="X32" s="154">
        <v>8505.6460000000006</v>
      </c>
      <c r="Y32" s="154">
        <v>6662.3990000000013</v>
      </c>
      <c r="Z32" s="154">
        <v>10370.893000000004</v>
      </c>
      <c r="AA32" s="154">
        <v>11386.056</v>
      </c>
      <c r="AB32" s="154">
        <v>12901.989000000001</v>
      </c>
      <c r="AC32" s="154">
        <v>14090.422</v>
      </c>
      <c r="AD32" s="154">
        <v>12972.172999999997</v>
      </c>
      <c r="AE32" s="154">
        <v>15175.933000000003</v>
      </c>
      <c r="AF32" s="119">
        <v>16382.779999999995</v>
      </c>
      <c r="AG32" s="52">
        <f t="shared" si="83"/>
        <v>7.952374328484399E-2</v>
      </c>
      <c r="AI32" s="125">
        <f t="shared" si="68"/>
        <v>0.4117380456536428</v>
      </c>
      <c r="AJ32" s="157">
        <f t="shared" si="69"/>
        <v>0.45017323810756427</v>
      </c>
      <c r="AK32" s="157">
        <f t="shared" si="70"/>
        <v>0.53052169146380823</v>
      </c>
      <c r="AL32" s="157">
        <f t="shared" si="71"/>
        <v>0.79315079340313666</v>
      </c>
      <c r="AM32" s="157">
        <f t="shared" si="72"/>
        <v>0.54920904241465762</v>
      </c>
      <c r="AN32" s="157">
        <f t="shared" si="73"/>
        <v>0.49231320433642595</v>
      </c>
      <c r="AO32" s="157">
        <f t="shared" si="74"/>
        <v>0.55148844538658548</v>
      </c>
      <c r="AP32" s="157">
        <f t="shared" si="75"/>
        <v>0.52949059732220316</v>
      </c>
      <c r="AQ32" s="157">
        <f t="shared" si="76"/>
        <v>0.75728905420077208</v>
      </c>
      <c r="AR32" s="157">
        <f t="shared" si="77"/>
        <v>0.52733538616375741</v>
      </c>
      <c r="AS32" s="157">
        <f t="shared" si="78"/>
        <v>0.60476032121983347</v>
      </c>
      <c r="AT32" s="157">
        <f t="shared" si="79"/>
        <v>0.54429927333323636</v>
      </c>
      <c r="AU32" s="157">
        <f t="shared" si="80"/>
        <v>0.72663491662813884</v>
      </c>
      <c r="AV32" s="157">
        <f t="shared" si="81"/>
        <v>0.6381735595958995</v>
      </c>
      <c r="AW32" s="52">
        <f t="shared" ref="AW32:AW33" si="86">IF(AV32="","",(AV32-AU32)/AU32)</f>
        <v>-0.12174113163008121</v>
      </c>
      <c r="AY32" s="105"/>
      <c r="AZ32" s="105"/>
    </row>
    <row r="33" spans="1:52" ht="20.100000000000001" customHeight="1" x14ac:dyDescent="0.25">
      <c r="A33" s="121" t="s">
        <v>77</v>
      </c>
      <c r="B33" s="19">
        <v>105627.73999999999</v>
      </c>
      <c r="C33" s="154">
        <v>146684.46999999994</v>
      </c>
      <c r="D33" s="154">
        <v>105806.44999999998</v>
      </c>
      <c r="E33" s="154">
        <v>156736.06999999992</v>
      </c>
      <c r="F33" s="154">
        <v>207228.25</v>
      </c>
      <c r="G33" s="154">
        <v>181747.00999999995</v>
      </c>
      <c r="H33" s="154">
        <v>156060.43000000002</v>
      </c>
      <c r="I33" s="154">
        <v>208341.1999999999</v>
      </c>
      <c r="J33" s="154">
        <v>123112.9</v>
      </c>
      <c r="K33" s="154">
        <v>228011.36000000013</v>
      </c>
      <c r="L33" s="154">
        <v>207260.46000000002</v>
      </c>
      <c r="M33" s="154">
        <v>271668.90999999992</v>
      </c>
      <c r="N33" s="154">
        <v>297743.68000000011</v>
      </c>
      <c r="O33" s="119">
        <v>281921.61000000004</v>
      </c>
      <c r="P33" s="52">
        <f t="shared" si="67"/>
        <v>-5.3139902079533841E-2</v>
      </c>
      <c r="R33" s="109" t="s">
        <v>77</v>
      </c>
      <c r="S33" s="19">
        <v>5233.5920000000015</v>
      </c>
      <c r="T33" s="154">
        <v>6774.5830000000024</v>
      </c>
      <c r="U33" s="154">
        <v>6184.9250000000011</v>
      </c>
      <c r="V33" s="154">
        <v>12346.015000000001</v>
      </c>
      <c r="W33" s="154">
        <v>9823.5429999999997</v>
      </c>
      <c r="X33" s="154">
        <v>9567.4180000000015</v>
      </c>
      <c r="Y33" s="154">
        <v>8927.2699999999986</v>
      </c>
      <c r="Z33" s="154">
        <v>11110.941999999997</v>
      </c>
      <c r="AA33" s="154">
        <v>11997.332</v>
      </c>
      <c r="AB33" s="154">
        <v>12224.240000000003</v>
      </c>
      <c r="AC33" s="154">
        <v>10503.531999999996</v>
      </c>
      <c r="AD33" s="154">
        <v>13714.956999999997</v>
      </c>
      <c r="AE33" s="154">
        <v>20165.158999999996</v>
      </c>
      <c r="AF33" s="119">
        <v>18351.723999999991</v>
      </c>
      <c r="AG33" s="52">
        <f t="shared" si="83"/>
        <v>-8.9929119824941881E-2</v>
      </c>
      <c r="AI33" s="125">
        <f t="shared" si="68"/>
        <v>0.49547514696423517</v>
      </c>
      <c r="AJ33" s="157">
        <f t="shared" si="69"/>
        <v>0.46184732439637305</v>
      </c>
      <c r="AK33" s="157">
        <f t="shared" si="70"/>
        <v>0.58455084732547036</v>
      </c>
      <c r="AL33" s="157">
        <f t="shared" si="71"/>
        <v>0.78769456194735565</v>
      </c>
      <c r="AM33" s="157">
        <f t="shared" si="72"/>
        <v>0.4740445861025222</v>
      </c>
      <c r="AN33" s="157">
        <f t="shared" si="73"/>
        <v>0.52641405214864356</v>
      </c>
      <c r="AO33" s="157">
        <f t="shared" si="74"/>
        <v>0.57203930554337168</v>
      </c>
      <c r="AP33" s="157">
        <f t="shared" si="75"/>
        <v>0.53330507840023977</v>
      </c>
      <c r="AQ33" s="157">
        <f t="shared" si="76"/>
        <v>0.97449836694611214</v>
      </c>
      <c r="AR33" s="157">
        <f t="shared" si="77"/>
        <v>0.53612416504160132</v>
      </c>
      <c r="AS33" s="157">
        <f t="shared" si="78"/>
        <v>0.50677934421259097</v>
      </c>
      <c r="AT33" s="157">
        <f t="shared" si="79"/>
        <v>0.50484087413609458</v>
      </c>
      <c r="AU33" s="157">
        <f t="shared" si="80"/>
        <v>0.67726572735313773</v>
      </c>
      <c r="AV33" s="157">
        <f t="shared" si="81"/>
        <v>0.6509513052227528</v>
      </c>
      <c r="AW33" s="52">
        <f t="shared" si="86"/>
        <v>-3.8853910758522923E-2</v>
      </c>
      <c r="AY33" s="105"/>
      <c r="AZ33" s="105"/>
    </row>
    <row r="34" spans="1:52" ht="20.100000000000001" customHeight="1" x14ac:dyDescent="0.25">
      <c r="A34" s="121" t="s">
        <v>78</v>
      </c>
      <c r="B34" s="19">
        <v>172955.39000000004</v>
      </c>
      <c r="C34" s="154">
        <v>88363.709999999992</v>
      </c>
      <c r="D34" s="154">
        <v>120306.19000000003</v>
      </c>
      <c r="E34" s="154">
        <v>142180.06</v>
      </c>
      <c r="F34" s="154">
        <v>163672.61999999994</v>
      </c>
      <c r="G34" s="154">
        <v>227414.28000000014</v>
      </c>
      <c r="H34" s="154">
        <v>160527.01</v>
      </c>
      <c r="I34" s="154">
        <v>247253.33</v>
      </c>
      <c r="J34" s="154">
        <v>159193.67000000001</v>
      </c>
      <c r="K34" s="154">
        <v>248660.12999999995</v>
      </c>
      <c r="L34" s="154">
        <v>200913.27999999997</v>
      </c>
      <c r="M34" s="154">
        <v>276808.68999999983</v>
      </c>
      <c r="N34" s="154">
        <v>225711.80999999991</v>
      </c>
      <c r="O34" s="119">
        <v>323216.8000000008</v>
      </c>
      <c r="P34" s="52">
        <f t="shared" si="67"/>
        <v>0.43198887111844492</v>
      </c>
      <c r="R34" s="109" t="s">
        <v>78</v>
      </c>
      <c r="S34" s="19">
        <v>8418.2340000000022</v>
      </c>
      <c r="T34" s="154">
        <v>4390.6889999999994</v>
      </c>
      <c r="U34" s="154">
        <v>6848.4070000000011</v>
      </c>
      <c r="V34" s="154">
        <v>11167.32799999999</v>
      </c>
      <c r="W34" s="154">
        <v>8872.2850000000017</v>
      </c>
      <c r="X34" s="154">
        <v>11662.620000000006</v>
      </c>
      <c r="Y34" s="154">
        <v>9423.9899999999961</v>
      </c>
      <c r="Z34" s="154">
        <v>14481.375000000004</v>
      </c>
      <c r="AA34" s="154">
        <v>12803.287</v>
      </c>
      <c r="AB34" s="154">
        <v>13718.046000000006</v>
      </c>
      <c r="AC34" s="154">
        <v>12228.946999999995</v>
      </c>
      <c r="AD34" s="154">
        <v>14526.821999999995</v>
      </c>
      <c r="AE34" s="154">
        <v>14534.652000000002</v>
      </c>
      <c r="AF34" s="119">
        <v>19399.629000000001</v>
      </c>
      <c r="AG34" s="52">
        <f t="shared" si="83"/>
        <v>0.33471575377243284</v>
      </c>
      <c r="AI34" s="125">
        <f t="shared" si="68"/>
        <v>0.48672862985073784</v>
      </c>
      <c r="AJ34" s="157">
        <f t="shared" si="69"/>
        <v>0.49688825876595721</v>
      </c>
      <c r="AK34" s="157">
        <f t="shared" si="70"/>
        <v>0.56924809937044796</v>
      </c>
      <c r="AL34" s="157">
        <f t="shared" si="71"/>
        <v>0.78543559483657488</v>
      </c>
      <c r="AM34" s="157">
        <f t="shared" si="72"/>
        <v>0.54207508867396426</v>
      </c>
      <c r="AN34" s="157">
        <f t="shared" si="73"/>
        <v>0.51283586940978365</v>
      </c>
      <c r="AO34" s="157">
        <f t="shared" si="74"/>
        <v>0.58706569068968495</v>
      </c>
      <c r="AP34" s="157">
        <f t="shared" si="75"/>
        <v>0.58568978626091728</v>
      </c>
      <c r="AQ34" s="157">
        <f t="shared" si="76"/>
        <v>0.80425854872244606</v>
      </c>
      <c r="AR34" s="157">
        <f t="shared" si="77"/>
        <v>0.55167855015599043</v>
      </c>
      <c r="AS34" s="157">
        <f t="shared" si="78"/>
        <v>0.60866792877006426</v>
      </c>
      <c r="AT34" s="157">
        <f t="shared" si="79"/>
        <v>0.52479645779906703</v>
      </c>
      <c r="AU34" s="157">
        <f t="shared" si="80"/>
        <v>0.64394734152368938</v>
      </c>
      <c r="AV34" s="157">
        <f t="shared" ref="AV34" si="87">(AF34/O34)*10</f>
        <v>0.60020484702527699</v>
      </c>
      <c r="AW34" s="52">
        <f t="shared" ref="AW34" si="88">IF(AV34="","",(AV34-AU34)/AU34)</f>
        <v>-6.7928682483431299E-2</v>
      </c>
      <c r="AY34" s="105"/>
      <c r="AZ34" s="105"/>
    </row>
    <row r="35" spans="1:52" ht="20.100000000000001" customHeight="1" x14ac:dyDescent="0.25">
      <c r="A35" s="121" t="s">
        <v>79</v>
      </c>
      <c r="B35" s="19">
        <v>153575.38000000003</v>
      </c>
      <c r="C35" s="154">
        <v>146031.1</v>
      </c>
      <c r="D35" s="154">
        <v>129411.21999999994</v>
      </c>
      <c r="E35" s="154">
        <v>179559.8899999999</v>
      </c>
      <c r="F35" s="154">
        <v>269358.03999999998</v>
      </c>
      <c r="G35" s="154">
        <v>237433.11000000002</v>
      </c>
      <c r="H35" s="154">
        <v>147722.47000000009</v>
      </c>
      <c r="I35" s="154">
        <v>207140.0799999999</v>
      </c>
      <c r="J35" s="154">
        <v>176201.44</v>
      </c>
      <c r="K35" s="154">
        <v>278510.38</v>
      </c>
      <c r="L35" s="154">
        <v>285531.50000000006</v>
      </c>
      <c r="M35" s="154">
        <v>278816.86</v>
      </c>
      <c r="N35" s="154">
        <v>235748.01999999987</v>
      </c>
      <c r="O35" s="119">
        <v>300174.66999999987</v>
      </c>
      <c r="P35" s="52">
        <f t="shared" si="67"/>
        <v>0.27328607044080383</v>
      </c>
      <c r="R35" s="109" t="s">
        <v>79</v>
      </c>
      <c r="S35" s="19">
        <v>8202.5570000000007</v>
      </c>
      <c r="T35" s="154">
        <v>7142.6719999999987</v>
      </c>
      <c r="U35" s="154">
        <v>8489.8880000000008</v>
      </c>
      <c r="V35" s="154">
        <v>14058.68400000001</v>
      </c>
      <c r="W35" s="154">
        <v>13129.382000000001</v>
      </c>
      <c r="X35" s="154">
        <v>12275.063000000002</v>
      </c>
      <c r="Y35" s="154">
        <v>8407.0900000000038</v>
      </c>
      <c r="Z35" s="154">
        <v>11587.890000000009</v>
      </c>
      <c r="AA35" s="154">
        <v>14215.772000000001</v>
      </c>
      <c r="AB35" s="154">
        <v>14177.262000000006</v>
      </c>
      <c r="AC35" s="154">
        <v>16500.630999999998</v>
      </c>
      <c r="AD35" s="154">
        <v>15555.110999999997</v>
      </c>
      <c r="AE35" s="154">
        <v>16599.758999999998</v>
      </c>
      <c r="AF35" s="119">
        <v>19466.687000000013</v>
      </c>
      <c r="AG35" s="52">
        <f t="shared" si="83"/>
        <v>0.17270901342603917</v>
      </c>
      <c r="AI35" s="125">
        <f t="shared" si="68"/>
        <v>0.53410624801970208</v>
      </c>
      <c r="AJ35" s="157">
        <f t="shared" si="69"/>
        <v>0.48911992034573448</v>
      </c>
      <c r="AK35" s="157">
        <f t="shared" si="70"/>
        <v>0.65603956133015395</v>
      </c>
      <c r="AL35" s="157">
        <f t="shared" si="71"/>
        <v>0.7829523620224994</v>
      </c>
      <c r="AM35" s="157">
        <f t="shared" si="72"/>
        <v>0.48743234098377025</v>
      </c>
      <c r="AN35" s="157">
        <f t="shared" si="73"/>
        <v>0.51699036414929667</v>
      </c>
      <c r="AO35" s="157">
        <f t="shared" si="74"/>
        <v>0.56911382540516675</v>
      </c>
      <c r="AP35" s="157">
        <f t="shared" si="75"/>
        <v>0.55942287943501878</v>
      </c>
      <c r="AQ35" s="157">
        <f t="shared" si="76"/>
        <v>0.8067909093137946</v>
      </c>
      <c r="AR35" s="157">
        <f t="shared" si="77"/>
        <v>0.5090389090704629</v>
      </c>
      <c r="AS35" s="157">
        <f t="shared" si="78"/>
        <v>0.57789179127346701</v>
      </c>
      <c r="AT35" s="157">
        <f t="shared" si="79"/>
        <v>0.55789707265191923</v>
      </c>
      <c r="AU35" s="157">
        <f t="shared" si="80"/>
        <v>0.70413142812397767</v>
      </c>
      <c r="AV35" s="157">
        <f t="shared" ref="AV35" si="89">(AF35/O35)*10</f>
        <v>0.64851198137404531</v>
      </c>
      <c r="AW35" s="52">
        <f t="shared" ref="AW35" si="90">IF(AV35="","",(AV35-AU35)/AU35)</f>
        <v>-7.8990149464169837E-2</v>
      </c>
      <c r="AY35" s="105"/>
      <c r="AZ35" s="105"/>
    </row>
    <row r="36" spans="1:52" ht="20.100000000000001" customHeight="1" x14ac:dyDescent="0.25">
      <c r="A36" s="121" t="s">
        <v>80</v>
      </c>
      <c r="B36" s="19">
        <v>172174.69999999992</v>
      </c>
      <c r="C36" s="154">
        <v>197846.85999999996</v>
      </c>
      <c r="D36" s="154">
        <v>108041.16999999998</v>
      </c>
      <c r="E36" s="154">
        <v>128500.73000000004</v>
      </c>
      <c r="F36" s="154">
        <v>196762.29</v>
      </c>
      <c r="G36" s="154">
        <v>236160.21999999988</v>
      </c>
      <c r="H36" s="154">
        <v>161077.74999999983</v>
      </c>
      <c r="I36" s="154">
        <v>171433.78</v>
      </c>
      <c r="J36" s="154">
        <v>180051.81</v>
      </c>
      <c r="K36" s="154">
        <v>296230.03000000038</v>
      </c>
      <c r="L36" s="154">
        <v>286249.10999999993</v>
      </c>
      <c r="M36" s="154">
        <v>219148.08999999985</v>
      </c>
      <c r="N36" s="154">
        <v>242415.37999999992</v>
      </c>
      <c r="O36" s="119">
        <v>261574.41999999995</v>
      </c>
      <c r="P36" s="52">
        <f t="shared" si="67"/>
        <v>7.9033929282869939E-2</v>
      </c>
      <c r="R36" s="109" t="s">
        <v>80</v>
      </c>
      <c r="S36" s="19">
        <v>7606.0559999999978</v>
      </c>
      <c r="T36" s="154">
        <v>8313.0869999999995</v>
      </c>
      <c r="U36" s="154">
        <v>6909.0559999999987</v>
      </c>
      <c r="V36" s="154">
        <v>9139.0069999999996</v>
      </c>
      <c r="W36" s="154">
        <v>8531.6860000000033</v>
      </c>
      <c r="X36" s="154">
        <v>10841.422999999999</v>
      </c>
      <c r="Y36" s="154">
        <v>9653.1510000000035</v>
      </c>
      <c r="Z36" s="154">
        <v>9956.3179999999975</v>
      </c>
      <c r="AA36" s="154">
        <v>13765.152</v>
      </c>
      <c r="AB36" s="154">
        <v>14750.275999999996</v>
      </c>
      <c r="AC36" s="154">
        <v>15789.42300000001</v>
      </c>
      <c r="AD36" s="154">
        <v>12744.038000000008</v>
      </c>
      <c r="AE36" s="154">
        <v>16420.567999999999</v>
      </c>
      <c r="AF36" s="119">
        <v>17564.996000000003</v>
      </c>
      <c r="AG36" s="52">
        <f t="shared" si="83"/>
        <v>6.9694787658989843E-2</v>
      </c>
      <c r="AI36" s="125">
        <f t="shared" si="68"/>
        <v>0.44176385961468218</v>
      </c>
      <c r="AJ36" s="157">
        <f t="shared" si="69"/>
        <v>0.42017785877420555</v>
      </c>
      <c r="AK36" s="157">
        <f t="shared" si="70"/>
        <v>0.63948363387771534</v>
      </c>
      <c r="AL36" s="157">
        <f t="shared" si="71"/>
        <v>0.71120273013234991</v>
      </c>
      <c r="AM36" s="157">
        <f t="shared" si="72"/>
        <v>0.43360371542738207</v>
      </c>
      <c r="AN36" s="157">
        <f t="shared" si="73"/>
        <v>0.45907066820991294</v>
      </c>
      <c r="AO36" s="157">
        <f t="shared" si="74"/>
        <v>0.59928518991605073</v>
      </c>
      <c r="AP36" s="157">
        <f t="shared" si="75"/>
        <v>0.5807675710119673</v>
      </c>
      <c r="AQ36" s="157">
        <f t="shared" si="76"/>
        <v>0.76451061502797446</v>
      </c>
      <c r="AR36" s="157">
        <f t="shared" si="77"/>
        <v>0.49793317713264845</v>
      </c>
      <c r="AS36" s="157">
        <f t="shared" si="78"/>
        <v>0.55159727832865624</v>
      </c>
      <c r="AT36" s="157">
        <f t="shared" si="79"/>
        <v>0.58152630944673145</v>
      </c>
      <c r="AU36" s="157">
        <f t="shared" si="80"/>
        <v>0.67737319307050581</v>
      </c>
      <c r="AV36" s="157"/>
      <c r="AW36" s="52"/>
      <c r="AY36" s="105"/>
      <c r="AZ36" s="105"/>
    </row>
    <row r="37" spans="1:52" ht="20.100000000000001" customHeight="1" x14ac:dyDescent="0.25">
      <c r="A37" s="121" t="s">
        <v>81</v>
      </c>
      <c r="B37" s="19">
        <v>184593.24000000002</v>
      </c>
      <c r="C37" s="154">
        <v>144138.26999999993</v>
      </c>
      <c r="D37" s="154">
        <v>79979.249999999985</v>
      </c>
      <c r="E37" s="154">
        <v>122753.58</v>
      </c>
      <c r="F37" s="154">
        <v>216171.5800000001</v>
      </c>
      <c r="G37" s="154">
        <v>152140.34000000008</v>
      </c>
      <c r="H37" s="154">
        <v>149450.11999999976</v>
      </c>
      <c r="I37" s="154">
        <v>137515.64999999997</v>
      </c>
      <c r="J37" s="154">
        <v>157796.10999999999</v>
      </c>
      <c r="K37" s="154">
        <v>248422.98999999993</v>
      </c>
      <c r="L37" s="154">
        <v>193839.00999999995</v>
      </c>
      <c r="M37" s="154">
        <v>185628.20999999996</v>
      </c>
      <c r="N37" s="154">
        <v>273711.0299999998</v>
      </c>
      <c r="O37" s="119">
        <v>183157.27000000011</v>
      </c>
      <c r="P37" s="52">
        <f t="shared" si="67"/>
        <v>-0.33083708756640079</v>
      </c>
      <c r="R37" s="109" t="s">
        <v>81</v>
      </c>
      <c r="S37" s="19">
        <v>8950.255000000001</v>
      </c>
      <c r="T37" s="154">
        <v>8091.360999999999</v>
      </c>
      <c r="U37" s="154">
        <v>7317.6259999999966</v>
      </c>
      <c r="V37" s="154">
        <v>9009.7860000000001</v>
      </c>
      <c r="W37" s="154">
        <v>11821.654999999999</v>
      </c>
      <c r="X37" s="154">
        <v>8422.7539999999954</v>
      </c>
      <c r="Y37" s="154">
        <v>8932.4599999999973</v>
      </c>
      <c r="Z37" s="154">
        <v>10856.737000000006</v>
      </c>
      <c r="AA37" s="154">
        <v>13503.767</v>
      </c>
      <c r="AB37" s="154">
        <v>13395.533000000005</v>
      </c>
      <c r="AC37" s="154">
        <v>12829.427999999996</v>
      </c>
      <c r="AD37" s="154">
        <v>12358.695999999998</v>
      </c>
      <c r="AE37" s="154">
        <v>19295.445999999996</v>
      </c>
      <c r="AF37" s="119">
        <v>13612.365000000007</v>
      </c>
      <c r="AG37" s="52">
        <f t="shared" si="83"/>
        <v>-0.29452965222985728</v>
      </c>
      <c r="AI37" s="125">
        <f t="shared" si="68"/>
        <v>0.48486363856011194</v>
      </c>
      <c r="AJ37" s="157">
        <f t="shared" si="69"/>
        <v>0.56136104589017211</v>
      </c>
      <c r="AK37" s="157">
        <f t="shared" si="70"/>
        <v>0.91494056270845225</v>
      </c>
      <c r="AL37" s="157">
        <f t="shared" si="71"/>
        <v>0.73397337983951261</v>
      </c>
      <c r="AM37" s="157">
        <f t="shared" si="72"/>
        <v>0.54686443981211563</v>
      </c>
      <c r="AN37" s="157">
        <f t="shared" si="73"/>
        <v>0.55361740351046873</v>
      </c>
      <c r="AO37" s="157">
        <f t="shared" si="74"/>
        <v>0.59768837923984341</v>
      </c>
      <c r="AP37" s="157">
        <f t="shared" si="75"/>
        <v>0.78949101429546453</v>
      </c>
      <c r="AQ37" s="157">
        <f t="shared" si="76"/>
        <v>0.85577312393822647</v>
      </c>
      <c r="AR37" s="157">
        <f t="shared" si="77"/>
        <v>0.5392227587309858</v>
      </c>
      <c r="AS37" s="157">
        <f t="shared" si="78"/>
        <v>0.66185996306935324</v>
      </c>
      <c r="AT37" s="157">
        <f t="shared" si="79"/>
        <v>0.66577682346880351</v>
      </c>
      <c r="AU37" s="157">
        <f t="shared" si="80"/>
        <v>0.70495682983619656</v>
      </c>
      <c r="AV37" s="157"/>
      <c r="AW37" s="52"/>
      <c r="AY37" s="105"/>
      <c r="AZ37" s="105"/>
    </row>
    <row r="38" spans="1:52" ht="20.100000000000001" customHeight="1" x14ac:dyDescent="0.25">
      <c r="A38" s="121" t="s">
        <v>82</v>
      </c>
      <c r="B38" s="19">
        <v>174808.49999999997</v>
      </c>
      <c r="C38" s="154">
        <v>100779.39000000001</v>
      </c>
      <c r="D38" s="154">
        <v>69029.49000000002</v>
      </c>
      <c r="E38" s="154">
        <v>154336.00999999978</v>
      </c>
      <c r="F38" s="154">
        <v>191835.92000000007</v>
      </c>
      <c r="G38" s="154">
        <v>123373.27999999998</v>
      </c>
      <c r="H38" s="154">
        <v>139248.31999999989</v>
      </c>
      <c r="I38" s="154">
        <v>159507.64999999994</v>
      </c>
      <c r="J38" s="154">
        <v>217628.21</v>
      </c>
      <c r="K38" s="154">
        <v>280094.85000000021</v>
      </c>
      <c r="L38" s="154">
        <v>221001.43999999986</v>
      </c>
      <c r="M38" s="154">
        <v>221954.72000000006</v>
      </c>
      <c r="N38" s="154">
        <v>259229.09000000003</v>
      </c>
      <c r="O38" s="119">
        <v>187224.83999999997</v>
      </c>
      <c r="P38" s="52">
        <f t="shared" si="67"/>
        <v>-0.27776300105825336</v>
      </c>
      <c r="R38" s="109" t="s">
        <v>82</v>
      </c>
      <c r="S38" s="19">
        <v>8836.2159999999967</v>
      </c>
      <c r="T38" s="154">
        <v>6184.2449999999999</v>
      </c>
      <c r="U38" s="154">
        <v>6843.8590000000013</v>
      </c>
      <c r="V38" s="154">
        <v>12325.401000000003</v>
      </c>
      <c r="W38" s="154">
        <v>11790.632999999998</v>
      </c>
      <c r="X38" s="154">
        <v>8857.4580000000024</v>
      </c>
      <c r="Y38" s="154">
        <v>10603.755000000001</v>
      </c>
      <c r="Z38" s="154">
        <v>13090.348000000009</v>
      </c>
      <c r="AA38" s="154">
        <v>16694.899000000001</v>
      </c>
      <c r="AB38" s="154">
        <v>17343.396999999994</v>
      </c>
      <c r="AC38" s="154">
        <v>14141.986999999999</v>
      </c>
      <c r="AD38" s="154">
        <v>13795.060000000012</v>
      </c>
      <c r="AE38" s="154">
        <v>17489.275999999998</v>
      </c>
      <c r="AF38" s="119">
        <v>13433.184000000008</v>
      </c>
      <c r="AG38" s="52">
        <f t="shared" si="83"/>
        <v>-0.2319188055583313</v>
      </c>
      <c r="AI38" s="125">
        <f t="shared" si="68"/>
        <v>0.50547976786025839</v>
      </c>
      <c r="AJ38" s="157">
        <f t="shared" si="69"/>
        <v>0.61364183688748253</v>
      </c>
      <c r="AK38" s="157">
        <f t="shared" si="70"/>
        <v>0.99143989040046498</v>
      </c>
      <c r="AL38" s="157">
        <f t="shared" si="71"/>
        <v>0.79860824444016809</v>
      </c>
      <c r="AM38" s="157">
        <f t="shared" si="72"/>
        <v>0.61462071336796531</v>
      </c>
      <c r="AN38" s="157">
        <f t="shared" si="73"/>
        <v>0.7179397354111039</v>
      </c>
      <c r="AO38" s="157">
        <f t="shared" si="74"/>
        <v>0.76149967195295487</v>
      </c>
      <c r="AP38" s="157">
        <f t="shared" si="75"/>
        <v>0.82067211196453671</v>
      </c>
      <c r="AQ38" s="157">
        <f t="shared" si="76"/>
        <v>0.76712936250314256</v>
      </c>
      <c r="AR38" s="157">
        <f t="shared" si="77"/>
        <v>0.61919728263479246</v>
      </c>
      <c r="AS38" s="157">
        <f t="shared" si="78"/>
        <v>0.63990474451207224</v>
      </c>
      <c r="AT38" s="157">
        <f t="shared" si="79"/>
        <v>0.62152586797883858</v>
      </c>
      <c r="AU38" s="157">
        <f t="shared" si="80"/>
        <v>0.67466486882317089</v>
      </c>
      <c r="AV38" s="157"/>
      <c r="AW38" s="52"/>
      <c r="AY38" s="105"/>
      <c r="AZ38" s="105"/>
    </row>
    <row r="39" spans="1:52" ht="20.100000000000001" customHeight="1" x14ac:dyDescent="0.25">
      <c r="A39" s="121" t="s">
        <v>83</v>
      </c>
      <c r="B39" s="19">
        <v>143517.88</v>
      </c>
      <c r="C39" s="154">
        <v>108144.17000000003</v>
      </c>
      <c r="D39" s="154">
        <v>125852.90000000002</v>
      </c>
      <c r="E39" s="154">
        <v>102029.78999999992</v>
      </c>
      <c r="F39" s="154">
        <v>191064.2</v>
      </c>
      <c r="G39" s="154">
        <v>143527.37999999992</v>
      </c>
      <c r="H39" s="154">
        <v>151132.13000000012</v>
      </c>
      <c r="I39" s="154">
        <v>135712.65999999989</v>
      </c>
      <c r="J39" s="154">
        <v>269199.01</v>
      </c>
      <c r="K39" s="154">
        <v>227951.96000000008</v>
      </c>
      <c r="L39" s="154">
        <v>225932.47000000003</v>
      </c>
      <c r="M39" s="154">
        <v>214073.61999999997</v>
      </c>
      <c r="N39" s="154">
        <v>276422.24000000005</v>
      </c>
      <c r="O39" s="119"/>
      <c r="P39" s="52" t="str">
        <f t="shared" si="67"/>
        <v/>
      </c>
      <c r="R39" s="109" t="s">
        <v>83</v>
      </c>
      <c r="S39" s="19">
        <v>8561.616</v>
      </c>
      <c r="T39" s="154">
        <v>7679.9049999999988</v>
      </c>
      <c r="U39" s="154">
        <v>10402.912</v>
      </c>
      <c r="V39" s="154">
        <v>7707.6290000000035</v>
      </c>
      <c r="W39" s="154">
        <v>12654.747000000003</v>
      </c>
      <c r="X39" s="154">
        <v>9979.3469999999979</v>
      </c>
      <c r="Y39" s="154">
        <v>10712.686999999996</v>
      </c>
      <c r="Z39" s="154">
        <v>11080.005999999999</v>
      </c>
      <c r="AA39" s="154">
        <v>17646.002</v>
      </c>
      <c r="AB39" s="154">
        <v>15712.195000000003</v>
      </c>
      <c r="AC39" s="154">
        <v>14615.516000000009</v>
      </c>
      <c r="AD39" s="154">
        <v>15584.514000000003</v>
      </c>
      <c r="AE39" s="154">
        <v>20862.162</v>
      </c>
      <c r="AF39" s="119"/>
      <c r="AG39" s="52" t="str">
        <f t="shared" si="83"/>
        <v/>
      </c>
      <c r="AI39" s="125">
        <f t="shared" ref="AI39:AJ45" si="91">(S39/B39)*10</f>
        <v>0.59655396247491954</v>
      </c>
      <c r="AJ39" s="157">
        <f t="shared" si="91"/>
        <v>0.7101543245465749</v>
      </c>
      <c r="AK39" s="157">
        <f t="shared" ref="AK39:AS41" si="92">IF(U39="","",(U39/D39)*10)</f>
        <v>0.82659295097689434</v>
      </c>
      <c r="AL39" s="157">
        <f t="shared" si="92"/>
        <v>0.75542927217629385</v>
      </c>
      <c r="AM39" s="157">
        <f t="shared" si="92"/>
        <v>0.66232957299169615</v>
      </c>
      <c r="AN39" s="157">
        <f t="shared" si="92"/>
        <v>0.69529221532504837</v>
      </c>
      <c r="AO39" s="157">
        <f t="shared" si="92"/>
        <v>0.70882922115899427</v>
      </c>
      <c r="AP39" s="157">
        <f t="shared" si="92"/>
        <v>0.81643127472411259</v>
      </c>
      <c r="AQ39" s="157">
        <f t="shared" si="92"/>
        <v>0.6555002561116402</v>
      </c>
      <c r="AR39" s="157">
        <f t="shared" si="92"/>
        <v>0.68927659143619546</v>
      </c>
      <c r="AS39" s="157">
        <f t="shared" ref="AS39:AS40" si="93">IF(AC39="","",(AC39/L39)*10)</f>
        <v>0.64689754420867462</v>
      </c>
      <c r="AT39" s="157">
        <f t="shared" ref="AT39:AT40" si="94">IF(AD39="","",(AD39/M39)*10)</f>
        <v>0.72799787288130147</v>
      </c>
      <c r="AU39" s="157">
        <f t="shared" ref="AU39:AU40" si="95">IF(AE39="","",(AE39/N39)*10)</f>
        <v>0.75472082130583984</v>
      </c>
      <c r="AV39" s="157" t="str">
        <f t="shared" ref="AV39:AV40" si="96">IF(AF39="","",(AF39/O39)*10)</f>
        <v/>
      </c>
      <c r="AW39" s="52"/>
      <c r="AY39" s="105"/>
      <c r="AZ39" s="105"/>
    </row>
    <row r="40" spans="1:52" ht="20.100000000000001" customHeight="1" thickBot="1" x14ac:dyDescent="0.3">
      <c r="A40" s="121" t="s">
        <v>84</v>
      </c>
      <c r="B40" s="19">
        <v>152820.21000000002</v>
      </c>
      <c r="C40" s="154">
        <v>216465.13999999996</v>
      </c>
      <c r="D40" s="154">
        <v>85804.429999999964</v>
      </c>
      <c r="E40" s="154">
        <v>229961.75</v>
      </c>
      <c r="F40" s="154">
        <v>233293.19000000015</v>
      </c>
      <c r="G40" s="154">
        <v>149139.44999999995</v>
      </c>
      <c r="H40" s="154">
        <v>169639.46999999994</v>
      </c>
      <c r="I40" s="154">
        <v>161502.75000000003</v>
      </c>
      <c r="J40" s="154">
        <v>201567.8</v>
      </c>
      <c r="K40" s="154">
        <v>231272.66000000015</v>
      </c>
      <c r="L40" s="154">
        <v>249366.14000000007</v>
      </c>
      <c r="M40" s="154">
        <v>245043.78000000009</v>
      </c>
      <c r="N40" s="154">
        <v>297016.51000000018</v>
      </c>
      <c r="O40" s="119"/>
      <c r="P40" s="52" t="str">
        <f t="shared" si="67"/>
        <v/>
      </c>
      <c r="R40" s="110" t="s">
        <v>84</v>
      </c>
      <c r="S40" s="19">
        <v>8577.6339999999964</v>
      </c>
      <c r="T40" s="154">
        <v>10729.738000000001</v>
      </c>
      <c r="U40" s="154">
        <v>8400.3320000000022</v>
      </c>
      <c r="V40" s="154">
        <v>14080.129999999997</v>
      </c>
      <c r="W40" s="154">
        <v>13582.820000000003</v>
      </c>
      <c r="X40" s="154">
        <v>9345.7980000000007</v>
      </c>
      <c r="Y40" s="154">
        <v>11478.792000000003</v>
      </c>
      <c r="Z40" s="154">
        <v>14722.865999999998</v>
      </c>
      <c r="AA40" s="154">
        <v>13500.736999999999</v>
      </c>
      <c r="AB40" s="154">
        <v>16104.085999999999</v>
      </c>
      <c r="AC40" s="154">
        <v>14131.660999999996</v>
      </c>
      <c r="AD40" s="154">
        <v>17317.553000000004</v>
      </c>
      <c r="AE40" s="154">
        <v>19544.043999999998</v>
      </c>
      <c r="AF40" s="119"/>
      <c r="AG40" s="52" t="str">
        <f t="shared" si="83"/>
        <v/>
      </c>
      <c r="AI40" s="125">
        <f t="shared" si="91"/>
        <v>0.56128924309160388</v>
      </c>
      <c r="AJ40" s="157">
        <f t="shared" si="91"/>
        <v>0.49567972006947647</v>
      </c>
      <c r="AK40" s="157">
        <f t="shared" si="92"/>
        <v>0.9790091257525988</v>
      </c>
      <c r="AL40" s="157">
        <f t="shared" si="92"/>
        <v>0.61228139027468687</v>
      </c>
      <c r="AM40" s="157">
        <f t="shared" si="92"/>
        <v>0.5822210241113337</v>
      </c>
      <c r="AN40" s="157">
        <f t="shared" si="92"/>
        <v>0.62664828118918259</v>
      </c>
      <c r="AO40" s="157">
        <f t="shared" si="92"/>
        <v>0.67665809142176681</v>
      </c>
      <c r="AP40" s="157">
        <f t="shared" si="92"/>
        <v>0.91161704676855315</v>
      </c>
      <c r="AQ40" s="157">
        <f t="shared" si="92"/>
        <v>0.66978639445387611</v>
      </c>
      <c r="AR40" s="157">
        <f t="shared" si="92"/>
        <v>0.69632467581771174</v>
      </c>
      <c r="AS40" s="157">
        <f t="shared" si="93"/>
        <v>0.56670328216974419</v>
      </c>
      <c r="AT40" s="157">
        <f t="shared" si="94"/>
        <v>0.70671261274209851</v>
      </c>
      <c r="AU40" s="157">
        <f t="shared" si="95"/>
        <v>0.65801204114882317</v>
      </c>
      <c r="AV40" s="157" t="str">
        <f t="shared" si="96"/>
        <v/>
      </c>
      <c r="AW40" s="52"/>
      <c r="AY40" s="105"/>
      <c r="AZ40" s="105"/>
    </row>
    <row r="41" spans="1:52" ht="20.100000000000001" customHeight="1" thickBot="1" x14ac:dyDescent="0.3">
      <c r="A41" s="35" t="str">
        <f>A19</f>
        <v>jan-out</v>
      </c>
      <c r="B41" s="167">
        <f>SUM(B29:B38)</f>
        <v>1517181.2699999998</v>
      </c>
      <c r="C41" s="168">
        <f t="shared" ref="C41:O41" si="97">SUM(C29:C38)</f>
        <v>1308905.1499999999</v>
      </c>
      <c r="D41" s="168">
        <f t="shared" si="97"/>
        <v>1081394.0499999998</v>
      </c>
      <c r="E41" s="168">
        <f t="shared" si="97"/>
        <v>1264301.7499999998</v>
      </c>
      <c r="F41" s="168">
        <f t="shared" si="97"/>
        <v>1903253.1900000002</v>
      </c>
      <c r="G41" s="168">
        <f t="shared" si="97"/>
        <v>1865405.06</v>
      </c>
      <c r="H41" s="168">
        <f t="shared" si="97"/>
        <v>1481388.8399999994</v>
      </c>
      <c r="I41" s="168">
        <f t="shared" si="97"/>
        <v>1857161.6099999996</v>
      </c>
      <c r="J41" s="168">
        <f t="shared" si="97"/>
        <v>1504426.8000000003</v>
      </c>
      <c r="K41" s="168">
        <f t="shared" si="97"/>
        <v>2474164.06</v>
      </c>
      <c r="L41" s="168">
        <f t="shared" si="97"/>
        <v>2268040.4799999995</v>
      </c>
      <c r="M41" s="168">
        <f t="shared" si="97"/>
        <v>2509805.3900000006</v>
      </c>
      <c r="N41" s="168">
        <f t="shared" si="97"/>
        <v>2395422.3899999987</v>
      </c>
      <c r="O41" s="169">
        <f t="shared" si="97"/>
        <v>2571426.2500000005</v>
      </c>
      <c r="P41" s="61">
        <f t="shared" si="67"/>
        <v>7.347508344864466E-2</v>
      </c>
      <c r="R41" s="109"/>
      <c r="S41" s="167">
        <f>SUM(S29:S38)</f>
        <v>71454.679000000004</v>
      </c>
      <c r="T41" s="168">
        <f t="shared" ref="T41:AF41" si="98">SUM(T29:T38)</f>
        <v>62334.577000000005</v>
      </c>
      <c r="U41" s="168">
        <f t="shared" si="98"/>
        <v>66545.318999999989</v>
      </c>
      <c r="V41" s="168">
        <f t="shared" si="98"/>
        <v>99581.175999999992</v>
      </c>
      <c r="W41" s="168">
        <f t="shared" si="98"/>
        <v>97906.403999999995</v>
      </c>
      <c r="X41" s="168">
        <f t="shared" si="98"/>
        <v>96246.56200000002</v>
      </c>
      <c r="Y41" s="168">
        <f t="shared" si="98"/>
        <v>86877.506999999998</v>
      </c>
      <c r="Z41" s="168">
        <f t="shared" si="98"/>
        <v>110375.85400000004</v>
      </c>
      <c r="AA41" s="168">
        <f t="shared" si="98"/>
        <v>122257.64800000002</v>
      </c>
      <c r="AB41" s="168">
        <f t="shared" si="98"/>
        <v>135928.182</v>
      </c>
      <c r="AC41" s="168">
        <f t="shared" si="98"/>
        <v>135599.446</v>
      </c>
      <c r="AD41" s="168">
        <f t="shared" si="98"/>
        <v>137560.81</v>
      </c>
      <c r="AE41" s="168">
        <f t="shared" si="98"/>
        <v>162172.30900000001</v>
      </c>
      <c r="AF41" s="169">
        <f t="shared" si="98"/>
        <v>168699.40100000004</v>
      </c>
      <c r="AG41" s="61">
        <f t="shared" si="83"/>
        <v>4.0247882269469522E-2</v>
      </c>
      <c r="AI41" s="172">
        <f t="shared" si="91"/>
        <v>0.47096995206116676</v>
      </c>
      <c r="AJ41" s="173">
        <f t="shared" si="91"/>
        <v>0.47623448498158943</v>
      </c>
      <c r="AK41" s="173">
        <f t="shared" si="92"/>
        <v>0.61536605458482041</v>
      </c>
      <c r="AL41" s="173">
        <f t="shared" si="92"/>
        <v>0.78763772967964341</v>
      </c>
      <c r="AM41" s="173">
        <f t="shared" si="92"/>
        <v>0.51441607724298621</v>
      </c>
      <c r="AN41" s="173">
        <f t="shared" si="92"/>
        <v>0.51595529605779034</v>
      </c>
      <c r="AO41" s="173">
        <f t="shared" si="92"/>
        <v>0.58645984534350903</v>
      </c>
      <c r="AP41" s="173">
        <f t="shared" si="92"/>
        <v>0.59432552022222807</v>
      </c>
      <c r="AQ41" s="173">
        <f t="shared" si="92"/>
        <v>0.81265268605956753</v>
      </c>
      <c r="AR41" s="173">
        <f t="shared" si="92"/>
        <v>0.54939033428526973</v>
      </c>
      <c r="AS41" s="173">
        <f t="shared" si="92"/>
        <v>0.59787048421640177</v>
      </c>
      <c r="AT41" s="173">
        <f t="shared" ref="AT41" si="99">IF(AD41="","",(AD41/M41)*10)</f>
        <v>0.548093531666214</v>
      </c>
      <c r="AU41" s="173">
        <f t="shared" ref="AU41:AV41" si="100">IF(AE41="","",(AE41/N41)*10)</f>
        <v>0.67700923927658574</v>
      </c>
      <c r="AV41" s="173">
        <f t="shared" si="100"/>
        <v>0.65605381838191934</v>
      </c>
      <c r="AW41" s="61">
        <f t="shared" ref="AW41:AW45" si="101">IF(AV41="","",(AV41-AU41)/AU41)</f>
        <v>-3.0952931923142128E-2</v>
      </c>
      <c r="AY41" s="105"/>
      <c r="AZ41" s="105"/>
    </row>
    <row r="42" spans="1:52" ht="20.100000000000001" customHeight="1" x14ac:dyDescent="0.25">
      <c r="A42" s="121" t="s">
        <v>85</v>
      </c>
      <c r="B42" s="19">
        <f>SUM(B29:B31)</f>
        <v>383486.16999999993</v>
      </c>
      <c r="C42" s="154">
        <f>SUM(C29:C31)</f>
        <v>359736.73</v>
      </c>
      <c r="D42" s="154">
        <f>SUM(D29:D31)</f>
        <v>337710.40999999992</v>
      </c>
      <c r="E42" s="154">
        <f t="shared" ref="E42:N42" si="102">SUM(E29:E31)</f>
        <v>269354.83</v>
      </c>
      <c r="F42" s="154">
        <f t="shared" si="102"/>
        <v>518885.16000000003</v>
      </c>
      <c r="G42" s="154">
        <f t="shared" si="102"/>
        <v>534367.81999999983</v>
      </c>
      <c r="H42" s="154">
        <f t="shared" si="102"/>
        <v>446495.15</v>
      </c>
      <c r="I42" s="154">
        <f t="shared" si="102"/>
        <v>530104.43999999994</v>
      </c>
      <c r="J42" s="154">
        <f t="shared" si="102"/>
        <v>340089.82</v>
      </c>
      <c r="K42" s="154">
        <f t="shared" si="102"/>
        <v>649570.5</v>
      </c>
      <c r="L42" s="154">
        <f t="shared" si="102"/>
        <v>640253.84</v>
      </c>
      <c r="M42" s="154">
        <f t="shared" ref="M42" si="103">SUM(M29:M31)</f>
        <v>817451.96000000066</v>
      </c>
      <c r="N42" s="154">
        <f t="shared" si="102"/>
        <v>652011.13999999966</v>
      </c>
      <c r="O42" s="119">
        <f>IF(O31="","",SUM(O29:O31))</f>
        <v>777443.08999999973</v>
      </c>
      <c r="P42" s="61">
        <f t="shared" si="67"/>
        <v>0.19237700447878872</v>
      </c>
      <c r="R42" s="108" t="s">
        <v>85</v>
      </c>
      <c r="S42" s="19">
        <f>SUM(S29:S31)</f>
        <v>17209.863000000001</v>
      </c>
      <c r="T42" s="154">
        <f>SUM(T29:T31)</f>
        <v>15796.161</v>
      </c>
      <c r="U42" s="154">
        <f>SUM(U29:U31)</f>
        <v>16995.894999999997</v>
      </c>
      <c r="V42" s="154">
        <f t="shared" ref="V42:AC42" si="104">SUM(V29:V31)</f>
        <v>22740.453000000001</v>
      </c>
      <c r="W42" s="154">
        <f t="shared" si="104"/>
        <v>26284.577999999994</v>
      </c>
      <c r="X42" s="154">
        <f t="shared" si="104"/>
        <v>26114.18</v>
      </c>
      <c r="Y42" s="154">
        <f t="shared" si="104"/>
        <v>24267.392</v>
      </c>
      <c r="Z42" s="154">
        <f t="shared" si="104"/>
        <v>28921.351000000002</v>
      </c>
      <c r="AA42" s="154">
        <f t="shared" si="104"/>
        <v>27891.383000000002</v>
      </c>
      <c r="AB42" s="154">
        <f t="shared" si="104"/>
        <v>37417.438999999998</v>
      </c>
      <c r="AC42" s="154">
        <f t="shared" si="104"/>
        <v>39515.076000000001</v>
      </c>
      <c r="AD42" s="154">
        <f t="shared" ref="AD42:AE42" si="105">SUM(AD29:AD31)</f>
        <v>41893.952999999994</v>
      </c>
      <c r="AE42" s="154">
        <f t="shared" si="105"/>
        <v>42491.516000000003</v>
      </c>
      <c r="AF42" s="119">
        <f>IF(AF31="","",SUM(AF29:AF31))</f>
        <v>50488.036</v>
      </c>
      <c r="AG42" s="61">
        <f t="shared" si="83"/>
        <v>0.18819097911215962</v>
      </c>
      <c r="AI42" s="124">
        <f t="shared" si="91"/>
        <v>0.44877401967325198</v>
      </c>
      <c r="AJ42" s="156">
        <f t="shared" si="91"/>
        <v>0.43910336873301764</v>
      </c>
      <c r="AK42" s="156">
        <f t="shared" ref="AK42:AS44" si="106">(U42/D42)*10</f>
        <v>0.50326831796508742</v>
      </c>
      <c r="AL42" s="156">
        <f t="shared" si="106"/>
        <v>0.84425636622146327</v>
      </c>
      <c r="AM42" s="156">
        <f t="shared" si="106"/>
        <v>0.50655867668290977</v>
      </c>
      <c r="AN42" s="156">
        <f t="shared" si="106"/>
        <v>0.48869297556129054</v>
      </c>
      <c r="AO42" s="156">
        <f t="shared" si="106"/>
        <v>0.54350852411274786</v>
      </c>
      <c r="AP42" s="156">
        <f t="shared" si="106"/>
        <v>0.54557835810618771</v>
      </c>
      <c r="AQ42" s="156">
        <f t="shared" si="106"/>
        <v>0.8201181382024314</v>
      </c>
      <c r="AR42" s="156">
        <f t="shared" si="106"/>
        <v>0.57603353292675696</v>
      </c>
      <c r="AS42" s="156">
        <f t="shared" si="106"/>
        <v>0.61717827416700854</v>
      </c>
      <c r="AT42" s="156">
        <f t="shared" ref="AT42:AT44" si="107">(AD42/M42)*10</f>
        <v>0.51249437336965908</v>
      </c>
      <c r="AU42" s="156">
        <f t="shared" ref="AU42:AV44" si="108">(AE42/N42)*10</f>
        <v>0.65169923323702761</v>
      </c>
      <c r="AV42" s="156">
        <f t="shared" si="108"/>
        <v>0.6494113414783842</v>
      </c>
      <c r="AW42" s="61">
        <f t="shared" si="101"/>
        <v>-3.5106559006972005E-3</v>
      </c>
      <c r="AY42" s="105"/>
      <c r="AZ42" s="105"/>
    </row>
    <row r="43" spans="1:52" ht="20.100000000000001" customHeight="1" x14ac:dyDescent="0.25">
      <c r="A43" s="121" t="s">
        <v>86</v>
      </c>
      <c r="B43" s="19">
        <f>SUM(B32:B34)</f>
        <v>448543.28</v>
      </c>
      <c r="C43" s="154">
        <f>SUM(C32:C34)</f>
        <v>360372.79999999993</v>
      </c>
      <c r="D43" s="154">
        <f>SUM(D32:D34)</f>
        <v>357222.51</v>
      </c>
      <c r="E43" s="154">
        <f t="shared" ref="E43:N43" si="109">SUM(E32:E34)</f>
        <v>409796.7099999999</v>
      </c>
      <c r="F43" s="154">
        <f t="shared" si="109"/>
        <v>510240.19999999995</v>
      </c>
      <c r="G43" s="154">
        <f t="shared" si="109"/>
        <v>581930.29000000015</v>
      </c>
      <c r="H43" s="154">
        <f t="shared" si="109"/>
        <v>437395.03</v>
      </c>
      <c r="I43" s="154">
        <f t="shared" si="109"/>
        <v>651460.00999999989</v>
      </c>
      <c r="J43" s="154">
        <f t="shared" si="109"/>
        <v>432659.41000000003</v>
      </c>
      <c r="K43" s="154">
        <f t="shared" si="109"/>
        <v>721335.31</v>
      </c>
      <c r="L43" s="154">
        <f t="shared" si="109"/>
        <v>641165.57999999984</v>
      </c>
      <c r="M43" s="154">
        <f t="shared" ref="M43" si="110">SUM(M32:M34)</f>
        <v>786805.54999999993</v>
      </c>
      <c r="N43" s="154">
        <f t="shared" si="109"/>
        <v>732307.73</v>
      </c>
      <c r="O43" s="119">
        <f>IF(O34="","",SUM(O32:O34))</f>
        <v>861851.96000000089</v>
      </c>
      <c r="P43" s="52">
        <f t="shared" si="67"/>
        <v>0.17689862429828634</v>
      </c>
      <c r="R43" s="109" t="s">
        <v>86</v>
      </c>
      <c r="S43" s="19">
        <f>SUM(S32:S34)</f>
        <v>20649.732000000004</v>
      </c>
      <c r="T43" s="154">
        <f>SUM(T32:T34)</f>
        <v>16807.051000000003</v>
      </c>
      <c r="U43" s="154">
        <f>SUM(U32:U34)</f>
        <v>19988.995000000003</v>
      </c>
      <c r="V43" s="154">
        <f t="shared" ref="V43:AC43" si="111">SUM(V32:V34)</f>
        <v>32307.84499999999</v>
      </c>
      <c r="W43" s="154">
        <f t="shared" si="111"/>
        <v>26348.47</v>
      </c>
      <c r="X43" s="154">
        <f t="shared" si="111"/>
        <v>29735.684000000008</v>
      </c>
      <c r="Y43" s="154">
        <f t="shared" si="111"/>
        <v>25013.658999999996</v>
      </c>
      <c r="Z43" s="154">
        <f t="shared" si="111"/>
        <v>35963.210000000006</v>
      </c>
      <c r="AA43" s="154">
        <f t="shared" si="111"/>
        <v>36186.675000000003</v>
      </c>
      <c r="AB43" s="154">
        <f t="shared" si="111"/>
        <v>38844.275000000009</v>
      </c>
      <c r="AC43" s="154">
        <f t="shared" si="111"/>
        <v>36822.900999999991</v>
      </c>
      <c r="AD43" s="154">
        <f t="shared" ref="AD43:AE43" si="112">SUM(AD32:AD34)</f>
        <v>41213.95199999999</v>
      </c>
      <c r="AE43" s="154">
        <f t="shared" si="112"/>
        <v>49875.743999999999</v>
      </c>
      <c r="AF43" s="119">
        <f>IF(AF34="","",SUM(AF32:AF34))</f>
        <v>54134.132999999987</v>
      </c>
      <c r="AG43" s="52">
        <f t="shared" si="83"/>
        <v>8.5379959444815273E-2</v>
      </c>
      <c r="AI43" s="125">
        <f t="shared" si="91"/>
        <v>0.46037323310250017</v>
      </c>
      <c r="AJ43" s="157">
        <f t="shared" si="91"/>
        <v>0.46637956582738782</v>
      </c>
      <c r="AK43" s="157">
        <f t="shared" si="106"/>
        <v>0.55956706087754671</v>
      </c>
      <c r="AL43" s="157">
        <f t="shared" si="106"/>
        <v>0.78838712492347729</v>
      </c>
      <c r="AM43" s="157">
        <f t="shared" si="106"/>
        <v>0.51639345547450011</v>
      </c>
      <c r="AN43" s="157">
        <f t="shared" si="106"/>
        <v>0.51098360939417675</v>
      </c>
      <c r="AO43" s="157">
        <f t="shared" si="106"/>
        <v>0.57187798864564132</v>
      </c>
      <c r="AP43" s="157">
        <f t="shared" si="106"/>
        <v>0.55204017818376927</v>
      </c>
      <c r="AQ43" s="157">
        <f t="shared" si="106"/>
        <v>0.83637785666097031</v>
      </c>
      <c r="AR43" s="157">
        <f t="shared" si="106"/>
        <v>0.53850510936446472</v>
      </c>
      <c r="AS43" s="157">
        <f t="shared" si="106"/>
        <v>0.57431188055977678</v>
      </c>
      <c r="AT43" s="157">
        <f t="shared" si="107"/>
        <v>0.5238136919598495</v>
      </c>
      <c r="AU43" s="157">
        <f t="shared" si="108"/>
        <v>0.68107630107905592</v>
      </c>
      <c r="AV43" s="157">
        <f t="shared" ref="AV43" si="113">(AF43/O43)*10</f>
        <v>0.62811405569002754</v>
      </c>
      <c r="AW43" s="52">
        <f t="shared" ref="AW43" si="114">IF(AV43="","",(AV43-AU43)/AU43)</f>
        <v>-7.7762572717797143E-2</v>
      </c>
      <c r="AY43" s="105"/>
      <c r="AZ43" s="105"/>
    </row>
    <row r="44" spans="1:52" ht="20.100000000000001" customHeight="1" x14ac:dyDescent="0.25">
      <c r="A44" s="121" t="s">
        <v>87</v>
      </c>
      <c r="B44" s="19">
        <f>SUM(B35:B37)</f>
        <v>510343.31999999995</v>
      </c>
      <c r="C44" s="154">
        <f>SUM(C35:C37)</f>
        <v>488016.22999999986</v>
      </c>
      <c r="D44" s="154">
        <f>SUM(D35:D37)</f>
        <v>317431.6399999999</v>
      </c>
      <c r="E44" s="154">
        <f t="shared" ref="E44:N44" si="115">SUM(E35:E37)</f>
        <v>430814.19999999995</v>
      </c>
      <c r="F44" s="154">
        <f t="shared" si="115"/>
        <v>682291.91</v>
      </c>
      <c r="G44" s="154">
        <f t="shared" si="115"/>
        <v>625733.66999999993</v>
      </c>
      <c r="H44" s="154">
        <f t="shared" si="115"/>
        <v>458250.33999999968</v>
      </c>
      <c r="I44" s="154">
        <f t="shared" si="115"/>
        <v>516089.50999999983</v>
      </c>
      <c r="J44" s="154">
        <f t="shared" si="115"/>
        <v>514049.36</v>
      </c>
      <c r="K44" s="154">
        <f t="shared" si="115"/>
        <v>823163.40000000037</v>
      </c>
      <c r="L44" s="154">
        <f t="shared" si="115"/>
        <v>765619.61999999988</v>
      </c>
      <c r="M44" s="154">
        <f t="shared" ref="M44" si="116">SUM(M35:M37)</f>
        <v>683593.1599999998</v>
      </c>
      <c r="N44" s="154">
        <f t="shared" si="115"/>
        <v>751874.42999999959</v>
      </c>
      <c r="O44" s="119">
        <f>IF(O37="","",SUM(O35:O37))</f>
        <v>744906.36</v>
      </c>
      <c r="P44" s="52">
        <f t="shared" si="67"/>
        <v>-9.2675980482533546E-3</v>
      </c>
      <c r="R44" s="109" t="s">
        <v>87</v>
      </c>
      <c r="S44" s="19">
        <f>SUM(S35:S37)</f>
        <v>24758.867999999999</v>
      </c>
      <c r="T44" s="154">
        <f>SUM(T35:T37)</f>
        <v>23547.119999999995</v>
      </c>
      <c r="U44" s="154">
        <f>SUM(U35:U37)</f>
        <v>22716.569999999996</v>
      </c>
      <c r="V44" s="154">
        <f t="shared" ref="V44:AC44" si="117">SUM(V35:V37)</f>
        <v>32207.47700000001</v>
      </c>
      <c r="W44" s="154">
        <f t="shared" si="117"/>
        <v>33482.723000000005</v>
      </c>
      <c r="X44" s="154">
        <f t="shared" si="117"/>
        <v>31539.239999999998</v>
      </c>
      <c r="Y44" s="154">
        <f t="shared" si="117"/>
        <v>26992.701000000008</v>
      </c>
      <c r="Z44" s="154">
        <f t="shared" si="117"/>
        <v>32400.945000000014</v>
      </c>
      <c r="AA44" s="154">
        <f t="shared" si="117"/>
        <v>41484.690999999999</v>
      </c>
      <c r="AB44" s="154">
        <f t="shared" si="117"/>
        <v>42323.071000000004</v>
      </c>
      <c r="AC44" s="154">
        <f t="shared" si="117"/>
        <v>45119.482000000004</v>
      </c>
      <c r="AD44" s="154">
        <f t="shared" ref="AD44:AE44" si="118">SUM(AD35:AD37)</f>
        <v>40657.845000000001</v>
      </c>
      <c r="AE44" s="154">
        <f t="shared" si="118"/>
        <v>52315.772999999994</v>
      </c>
      <c r="AF44" s="119">
        <f>IF(AF37="","",SUM(AF35:AF37))</f>
        <v>50644.048000000024</v>
      </c>
      <c r="AG44" s="52">
        <f t="shared" si="83"/>
        <v>-3.1954512074206944E-2</v>
      </c>
      <c r="AI44" s="125">
        <f t="shared" si="91"/>
        <v>0.48514141421504259</v>
      </c>
      <c r="AJ44" s="157">
        <f t="shared" si="91"/>
        <v>0.48250690351015585</v>
      </c>
      <c r="AK44" s="157">
        <f t="shared" si="106"/>
        <v>0.71563660131674345</v>
      </c>
      <c r="AL44" s="157">
        <f t="shared" si="106"/>
        <v>0.74759552958096576</v>
      </c>
      <c r="AM44" s="157">
        <f t="shared" si="106"/>
        <v>0.49073897124179594</v>
      </c>
      <c r="AN44" s="157">
        <f t="shared" si="106"/>
        <v>0.50403616605767754</v>
      </c>
      <c r="AO44" s="157">
        <f t="shared" si="106"/>
        <v>0.58903831909868365</v>
      </c>
      <c r="AP44" s="157">
        <f t="shared" si="106"/>
        <v>0.62781638402222173</v>
      </c>
      <c r="AQ44" s="157">
        <f t="shared" si="106"/>
        <v>0.80701765682579585</v>
      </c>
      <c r="AR44" s="157">
        <f t="shared" si="106"/>
        <v>0.5141515159687613</v>
      </c>
      <c r="AS44" s="157">
        <f t="shared" si="106"/>
        <v>0.58931982437963137</v>
      </c>
      <c r="AT44" s="157">
        <f t="shared" si="107"/>
        <v>0.59476670304893065</v>
      </c>
      <c r="AU44" s="157">
        <f t="shared" si="108"/>
        <v>0.69580465716861817</v>
      </c>
      <c r="AV44" s="157"/>
      <c r="AW44" s="52"/>
      <c r="AY44" s="105"/>
      <c r="AZ44" s="105"/>
    </row>
    <row r="45" spans="1:52" ht="20.100000000000001" customHeight="1" thickBot="1" x14ac:dyDescent="0.3">
      <c r="A45" s="122" t="s">
        <v>88</v>
      </c>
      <c r="B45" s="21">
        <f>SUM(B38:B40)</f>
        <v>471146.59</v>
      </c>
      <c r="C45" s="155">
        <f>SUM(C38:C40)</f>
        <v>425388.7</v>
      </c>
      <c r="D45" s="155">
        <f>IF(D40="","",SUM(D38:D40))</f>
        <v>280686.82</v>
      </c>
      <c r="E45" s="155">
        <f t="shared" ref="E45:O45" si="119">IF(E40="","",SUM(E38:E40))</f>
        <v>486327.5499999997</v>
      </c>
      <c r="F45" s="155">
        <f t="shared" si="119"/>
        <v>616193.31000000029</v>
      </c>
      <c r="G45" s="155">
        <f t="shared" si="119"/>
        <v>416040.10999999987</v>
      </c>
      <c r="H45" s="155">
        <f t="shared" si="119"/>
        <v>460019.91999999993</v>
      </c>
      <c r="I45" s="155">
        <f t="shared" si="119"/>
        <v>456723.05999999982</v>
      </c>
      <c r="J45" s="155">
        <f t="shared" si="119"/>
        <v>688395.02</v>
      </c>
      <c r="K45" s="155">
        <f t="shared" si="119"/>
        <v>739319.47000000044</v>
      </c>
      <c r="L45" s="155">
        <f t="shared" si="119"/>
        <v>696300.05</v>
      </c>
      <c r="M45" s="155">
        <f t="shared" ref="M45" si="120">IF(M40="","",SUM(M38:M40))</f>
        <v>681072.12000000011</v>
      </c>
      <c r="N45" s="155">
        <f t="shared" si="119"/>
        <v>832667.84000000032</v>
      </c>
      <c r="O45" s="123" t="str">
        <f t="shared" si="119"/>
        <v/>
      </c>
      <c r="P45" s="55" t="str">
        <f t="shared" si="67"/>
        <v/>
      </c>
      <c r="R45" s="110" t="s">
        <v>88</v>
      </c>
      <c r="S45" s="21">
        <f>SUM(S38:S40)</f>
        <v>25975.465999999993</v>
      </c>
      <c r="T45" s="155">
        <f>SUM(T38:T40)</f>
        <v>24593.887999999999</v>
      </c>
      <c r="U45" s="155">
        <f>IF(U40="","",SUM(U38:U40))</f>
        <v>25647.103000000003</v>
      </c>
      <c r="V45" s="155">
        <f t="shared" ref="V45:AF45" si="121">IF(V40="","",SUM(V38:V40))</f>
        <v>34113.160000000003</v>
      </c>
      <c r="W45" s="155">
        <f t="shared" si="121"/>
        <v>38028.200000000004</v>
      </c>
      <c r="X45" s="155">
        <f t="shared" si="121"/>
        <v>28182.603000000003</v>
      </c>
      <c r="Y45" s="155">
        <f t="shared" si="121"/>
        <v>32795.233999999997</v>
      </c>
      <c r="Z45" s="155">
        <f t="shared" si="121"/>
        <v>38893.22</v>
      </c>
      <c r="AA45" s="155">
        <f t="shared" si="121"/>
        <v>47841.637999999999</v>
      </c>
      <c r="AB45" s="155">
        <f t="shared" si="121"/>
        <v>49159.678</v>
      </c>
      <c r="AC45" s="155">
        <f t="shared" si="121"/>
        <v>42889.164000000004</v>
      </c>
      <c r="AD45" s="155">
        <f t="shared" ref="AD45:AE45" si="122">IF(AD40="","",SUM(AD38:AD40))</f>
        <v>46697.127000000022</v>
      </c>
      <c r="AE45" s="155">
        <f t="shared" si="122"/>
        <v>57895.481999999989</v>
      </c>
      <c r="AF45" s="123" t="str">
        <f t="shared" si="121"/>
        <v/>
      </c>
      <c r="AG45" s="55" t="str">
        <f t="shared" si="83"/>
        <v/>
      </c>
      <c r="AI45" s="126">
        <f t="shared" si="91"/>
        <v>0.5513245039086454</v>
      </c>
      <c r="AJ45" s="158">
        <f t="shared" si="91"/>
        <v>0.5781509475921669</v>
      </c>
      <c r="AK45" s="158">
        <f t="shared" ref="AK45:AS45" si="123">IF(U40="","",(U45/D45)*10)</f>
        <v>0.91372665805968378</v>
      </c>
      <c r="AL45" s="158">
        <f t="shared" si="123"/>
        <v>0.70144411929778661</v>
      </c>
      <c r="AM45" s="158">
        <f t="shared" si="123"/>
        <v>0.61714723907015456</v>
      </c>
      <c r="AN45" s="158">
        <f t="shared" si="123"/>
        <v>0.67740110442716717</v>
      </c>
      <c r="AO45" s="158">
        <f t="shared" si="123"/>
        <v>0.7129089975060211</v>
      </c>
      <c r="AP45" s="158">
        <f t="shared" si="123"/>
        <v>0.85157119064669118</v>
      </c>
      <c r="AQ45" s="158">
        <f t="shared" si="123"/>
        <v>0.69497362139545982</v>
      </c>
      <c r="AR45" s="158">
        <f t="shared" si="123"/>
        <v>0.66493146731277042</v>
      </c>
      <c r="AS45" s="158">
        <f t="shared" si="123"/>
        <v>0.61595807726855689</v>
      </c>
      <c r="AT45" s="158">
        <f t="shared" ref="AT45" si="124">IF(AD40="","",(AD45/M45)*10)</f>
        <v>0.68564144132048765</v>
      </c>
      <c r="AU45" s="158">
        <f t="shared" ref="AU45:AV45" si="125">IF(AE40="","",(AE45/N45)*10)</f>
        <v>0.69530104585280927</v>
      </c>
      <c r="AV45" s="158" t="str">
        <f t="shared" si="125"/>
        <v/>
      </c>
      <c r="AW45" s="55" t="str">
        <f t="shared" si="101"/>
        <v/>
      </c>
      <c r="AY45" s="105"/>
      <c r="AZ45" s="105"/>
    </row>
    <row r="46" spans="1:52" x14ac:dyDescent="0.25"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Y46" s="105"/>
      <c r="AZ46" s="105"/>
    </row>
    <row r="47" spans="1:52" ht="15.75" thickBot="1" x14ac:dyDescent="0.3">
      <c r="P47" s="205" t="s">
        <v>1</v>
      </c>
      <c r="AG47" s="289">
        <v>1000</v>
      </c>
      <c r="AW47" s="289" t="s">
        <v>47</v>
      </c>
      <c r="AY47" s="105"/>
      <c r="AZ47" s="105"/>
    </row>
    <row r="48" spans="1:52" ht="20.100000000000001" customHeight="1" x14ac:dyDescent="0.25">
      <c r="A48" s="332" t="s">
        <v>15</v>
      </c>
      <c r="B48" s="334" t="s">
        <v>71</v>
      </c>
      <c r="C48" s="328"/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328"/>
      <c r="O48" s="329"/>
      <c r="P48" s="337" t="str">
        <f>P26</f>
        <v>D       2023/2022</v>
      </c>
      <c r="R48" s="335" t="s">
        <v>3</v>
      </c>
      <c r="S48" s="327" t="s">
        <v>71</v>
      </c>
      <c r="T48" s="328"/>
      <c r="U48" s="328"/>
      <c r="V48" s="328"/>
      <c r="W48" s="328"/>
      <c r="X48" s="328"/>
      <c r="Y48" s="328"/>
      <c r="Z48" s="328"/>
      <c r="AA48" s="328"/>
      <c r="AB48" s="328"/>
      <c r="AC48" s="328"/>
      <c r="AD48" s="328"/>
      <c r="AE48" s="328"/>
      <c r="AF48" s="329"/>
      <c r="AG48" s="337" t="str">
        <f>P48</f>
        <v>D       2023/2022</v>
      </c>
      <c r="AI48" s="327" t="s">
        <v>71</v>
      </c>
      <c r="AJ48" s="328"/>
      <c r="AK48" s="328"/>
      <c r="AL48" s="328"/>
      <c r="AM48" s="328"/>
      <c r="AN48" s="328"/>
      <c r="AO48" s="328"/>
      <c r="AP48" s="328"/>
      <c r="AQ48" s="328"/>
      <c r="AR48" s="328"/>
      <c r="AS48" s="328"/>
      <c r="AT48" s="328"/>
      <c r="AU48" s="328"/>
      <c r="AV48" s="329"/>
      <c r="AW48" s="337" t="str">
        <f>AG48</f>
        <v>D       2023/2022</v>
      </c>
      <c r="AY48" s="105"/>
      <c r="AZ48" s="105"/>
    </row>
    <row r="49" spans="1:52" ht="20.100000000000001" customHeight="1" thickBot="1" x14ac:dyDescent="0.3">
      <c r="A49" s="333"/>
      <c r="B49" s="99">
        <v>2010</v>
      </c>
      <c r="C49" s="135">
        <v>2011</v>
      </c>
      <c r="D49" s="135">
        <v>2012</v>
      </c>
      <c r="E49" s="135">
        <v>2013</v>
      </c>
      <c r="F49" s="135">
        <v>2014</v>
      </c>
      <c r="G49" s="135">
        <v>2015</v>
      </c>
      <c r="H49" s="135">
        <v>2016</v>
      </c>
      <c r="I49" s="135">
        <v>2017</v>
      </c>
      <c r="J49" s="135">
        <v>2018</v>
      </c>
      <c r="K49" s="135">
        <v>2019</v>
      </c>
      <c r="L49" s="135">
        <v>2020</v>
      </c>
      <c r="M49" s="135">
        <v>2021</v>
      </c>
      <c r="N49" s="135">
        <v>2022</v>
      </c>
      <c r="O49" s="133">
        <v>2023</v>
      </c>
      <c r="P49" s="338"/>
      <c r="R49" s="336"/>
      <c r="S49" s="25">
        <v>2010</v>
      </c>
      <c r="T49" s="135">
        <v>2011</v>
      </c>
      <c r="U49" s="135">
        <v>2012</v>
      </c>
      <c r="V49" s="135">
        <v>2013</v>
      </c>
      <c r="W49" s="135">
        <v>2014</v>
      </c>
      <c r="X49" s="135">
        <v>2015</v>
      </c>
      <c r="Y49" s="135">
        <v>2016</v>
      </c>
      <c r="Z49" s="135">
        <v>2017</v>
      </c>
      <c r="AA49" s="135">
        <v>2018</v>
      </c>
      <c r="AB49" s="135">
        <v>2019</v>
      </c>
      <c r="AC49" s="135">
        <v>2020</v>
      </c>
      <c r="AD49" s="135">
        <v>2021</v>
      </c>
      <c r="AE49" s="135">
        <v>2022</v>
      </c>
      <c r="AF49" s="133">
        <v>2023</v>
      </c>
      <c r="AG49" s="338"/>
      <c r="AI49" s="25">
        <v>2010</v>
      </c>
      <c r="AJ49" s="135">
        <v>2011</v>
      </c>
      <c r="AK49" s="135">
        <v>2012</v>
      </c>
      <c r="AL49" s="135">
        <v>2013</v>
      </c>
      <c r="AM49" s="135">
        <v>2014</v>
      </c>
      <c r="AN49" s="135">
        <v>2015</v>
      </c>
      <c r="AO49" s="135">
        <v>2016</v>
      </c>
      <c r="AP49" s="135">
        <v>2017</v>
      </c>
      <c r="AQ49" s="265">
        <v>2018</v>
      </c>
      <c r="AR49" s="135">
        <v>2019</v>
      </c>
      <c r="AS49" s="135">
        <v>2020</v>
      </c>
      <c r="AT49" s="176">
        <v>2021</v>
      </c>
      <c r="AU49" s="135">
        <v>2022</v>
      </c>
      <c r="AV49" s="266">
        <v>2023</v>
      </c>
      <c r="AW49" s="338"/>
      <c r="AY49" s="105"/>
      <c r="AZ49" s="105"/>
    </row>
    <row r="50" spans="1:52" ht="3" customHeight="1" thickBot="1" x14ac:dyDescent="0.3">
      <c r="A50" s="291" t="s">
        <v>90</v>
      </c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4"/>
      <c r="R50" s="291"/>
      <c r="S50" s="293">
        <v>2010</v>
      </c>
      <c r="T50" s="293">
        <v>2011</v>
      </c>
      <c r="U50" s="293">
        <v>2012</v>
      </c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4"/>
      <c r="AI50" s="290"/>
      <c r="AJ50" s="290"/>
      <c r="AK50" s="290"/>
      <c r="AL50" s="290"/>
      <c r="AM50" s="290"/>
      <c r="AN50" s="290"/>
      <c r="AO50" s="290"/>
      <c r="AP50" s="290"/>
      <c r="AQ50" s="290"/>
      <c r="AR50" s="290"/>
      <c r="AS50" s="290"/>
      <c r="AT50" s="290"/>
      <c r="AU50" s="290"/>
      <c r="AV50" s="290"/>
      <c r="AW50" s="292"/>
      <c r="AY50" s="105"/>
      <c r="AZ50" s="105"/>
    </row>
    <row r="51" spans="1:52" ht="20.100000000000001" customHeight="1" x14ac:dyDescent="0.25">
      <c r="A51" s="120" t="s">
        <v>73</v>
      </c>
      <c r="B51" s="39">
        <v>95.28</v>
      </c>
      <c r="C51" s="153">
        <v>512.16999999999996</v>
      </c>
      <c r="D51" s="153">
        <v>329.39</v>
      </c>
      <c r="E51" s="153">
        <v>1097.1199999999999</v>
      </c>
      <c r="F51" s="153">
        <v>359.98</v>
      </c>
      <c r="G51" s="153">
        <v>186.74000000000004</v>
      </c>
      <c r="H51" s="153">
        <v>103.10999999999999</v>
      </c>
      <c r="I51" s="153">
        <v>197.02</v>
      </c>
      <c r="J51" s="153">
        <v>149.85</v>
      </c>
      <c r="K51" s="153">
        <v>70.15000000000002</v>
      </c>
      <c r="L51" s="153">
        <v>335.65</v>
      </c>
      <c r="M51" s="153">
        <v>46</v>
      </c>
      <c r="N51" s="153">
        <v>160.4800000000001</v>
      </c>
      <c r="O51" s="112">
        <v>206.79</v>
      </c>
      <c r="P51" s="61">
        <f>IF(O51="","",(O51-N51)/N51)</f>
        <v>0.28857178464606092</v>
      </c>
      <c r="R51" s="109" t="s">
        <v>73</v>
      </c>
      <c r="S51" s="39">
        <v>29.815000000000005</v>
      </c>
      <c r="T51" s="153">
        <v>149.20400000000001</v>
      </c>
      <c r="U51" s="153">
        <v>122.17799999999998</v>
      </c>
      <c r="V51" s="153">
        <v>109.56100000000001</v>
      </c>
      <c r="W51" s="153">
        <v>97.120999999999995</v>
      </c>
      <c r="X51" s="153">
        <v>99.907999999999987</v>
      </c>
      <c r="Y51" s="153">
        <v>68.53</v>
      </c>
      <c r="Z51" s="153">
        <v>118.282</v>
      </c>
      <c r="AA51" s="153">
        <v>104.797</v>
      </c>
      <c r="AB51" s="153">
        <v>234.49399999999994</v>
      </c>
      <c r="AC51" s="153">
        <v>210.21299999999997</v>
      </c>
      <c r="AD51" s="153">
        <v>40.800000000000004</v>
      </c>
      <c r="AE51" s="153">
        <v>115.21899999999997</v>
      </c>
      <c r="AF51" s="112">
        <v>180.49199999999996</v>
      </c>
      <c r="AG51" s="61">
        <f>IF(AF51="","",(AF51-AE51)/AE51)</f>
        <v>0.56651246756177376</v>
      </c>
      <c r="AI51" s="124">
        <f t="shared" ref="AI51:AI60" si="126">(S51/B51)*10</f>
        <v>3.1291981528127626</v>
      </c>
      <c r="AJ51" s="156">
        <f t="shared" ref="AJ51:AJ60" si="127">(T51/C51)*10</f>
        <v>2.9131733604076775</v>
      </c>
      <c r="AK51" s="156">
        <f t="shared" ref="AK51:AK60" si="128">(U51/D51)*10</f>
        <v>3.7092200734691394</v>
      </c>
      <c r="AL51" s="156">
        <f t="shared" ref="AL51:AL60" si="129">(V51/E51)*10</f>
        <v>0.99862366924310941</v>
      </c>
      <c r="AM51" s="156">
        <f t="shared" ref="AM51:AM60" si="130">(W51/F51)*10</f>
        <v>2.6979554419689982</v>
      </c>
      <c r="AN51" s="156">
        <f t="shared" ref="AN51:AN60" si="131">(X51/G51)*10</f>
        <v>5.3501124558209252</v>
      </c>
      <c r="AO51" s="156">
        <f t="shared" ref="AO51:AO60" si="132">(Y51/H51)*10</f>
        <v>6.6463000678886637</v>
      </c>
      <c r="AP51" s="156">
        <f t="shared" ref="AP51:AP60" si="133">(Z51/I51)*10</f>
        <v>6.0035529387879389</v>
      </c>
      <c r="AQ51" s="156">
        <f t="shared" ref="AQ51:AQ60" si="134">(AA51/J51)*10</f>
        <v>6.99346012679346</v>
      </c>
      <c r="AR51" s="156">
        <f t="shared" ref="AR51:AR60" si="135">(AB51/K51)*10</f>
        <v>33.427512473271541</v>
      </c>
      <c r="AS51" s="156">
        <f t="shared" ref="AS51:AS60" si="136">(AC51/L51)*10</f>
        <v>6.2628631014449567</v>
      </c>
      <c r="AT51" s="156">
        <f t="shared" ref="AT51:AT60" si="137">(AD51/M51)*10</f>
        <v>8.8695652173913047</v>
      </c>
      <c r="AU51" s="156">
        <f t="shared" ref="AU51:AU60" si="138">(AE51/N51)*10</f>
        <v>7.1796485543369828</v>
      </c>
      <c r="AV51" s="304">
        <f t="shared" ref="AV51:AV56" si="139">(AF51/O51)*10</f>
        <v>8.7282750616567526</v>
      </c>
      <c r="AW51" s="61">
        <f t="shared" ref="AW51:AW52" si="140">IF(AV51="","",(AV51-AU51)/AU51)</f>
        <v>0.21569670097351729</v>
      </c>
      <c r="AY51" s="105"/>
      <c r="AZ51" s="105"/>
    </row>
    <row r="52" spans="1:52" ht="20.100000000000001" customHeight="1" x14ac:dyDescent="0.25">
      <c r="A52" s="121" t="s">
        <v>74</v>
      </c>
      <c r="B52" s="19">
        <v>321.11</v>
      </c>
      <c r="C52" s="154">
        <v>100.60000000000001</v>
      </c>
      <c r="D52" s="154">
        <v>100.41000000000001</v>
      </c>
      <c r="E52" s="154">
        <v>382.40000000000003</v>
      </c>
      <c r="F52" s="154">
        <v>109.25</v>
      </c>
      <c r="G52" s="154">
        <v>49.88</v>
      </c>
      <c r="H52" s="154">
        <v>109.05999999999999</v>
      </c>
      <c r="I52" s="154">
        <v>459.19</v>
      </c>
      <c r="J52" s="154">
        <v>210.03</v>
      </c>
      <c r="K52" s="154">
        <v>217.20000000000002</v>
      </c>
      <c r="L52" s="154">
        <v>194.14</v>
      </c>
      <c r="M52" s="154">
        <v>91.45</v>
      </c>
      <c r="N52" s="154">
        <v>358.54999999999973</v>
      </c>
      <c r="O52" s="119">
        <v>568.10999999999979</v>
      </c>
      <c r="P52" s="52">
        <f t="shared" ref="P52:P67" si="141">IF(O52="","",(O52-N52)/N52)</f>
        <v>0.58446520708408933</v>
      </c>
      <c r="R52" s="109" t="s">
        <v>74</v>
      </c>
      <c r="S52" s="19">
        <v>106.98100000000001</v>
      </c>
      <c r="T52" s="154">
        <v>32.087000000000003</v>
      </c>
      <c r="U52" s="154">
        <v>68.099000000000004</v>
      </c>
      <c r="V52" s="154">
        <v>95.572999999999993</v>
      </c>
      <c r="W52" s="154">
        <v>79.214999999999989</v>
      </c>
      <c r="X52" s="154">
        <v>14.875999999999999</v>
      </c>
      <c r="Y52" s="154">
        <v>102.047</v>
      </c>
      <c r="Z52" s="154">
        <v>223.39400000000003</v>
      </c>
      <c r="AA52" s="154">
        <v>153.98099999999999</v>
      </c>
      <c r="AB52" s="154">
        <v>117.78500000000003</v>
      </c>
      <c r="AC52" s="154">
        <v>729.51499999999999</v>
      </c>
      <c r="AD52" s="154">
        <v>150.46800000000002</v>
      </c>
      <c r="AE52" s="154">
        <v>405.61700000000002</v>
      </c>
      <c r="AF52" s="119">
        <v>458.54099999999983</v>
      </c>
      <c r="AG52" s="52">
        <f t="shared" ref="AG52:AG65" si="142">IF(AF52="","",(AF52-AE52)/AE52)</f>
        <v>0.13047776597134689</v>
      </c>
      <c r="AI52" s="125">
        <f t="shared" si="126"/>
        <v>3.3315997633209804</v>
      </c>
      <c r="AJ52" s="157">
        <f t="shared" si="127"/>
        <v>3.1895626242544735</v>
      </c>
      <c r="AK52" s="157">
        <f t="shared" si="128"/>
        <v>6.7820934169903389</v>
      </c>
      <c r="AL52" s="157">
        <f t="shared" si="129"/>
        <v>2.4992939330543926</v>
      </c>
      <c r="AM52" s="157">
        <f t="shared" si="130"/>
        <v>7.2508009153318067</v>
      </c>
      <c r="AN52" s="157">
        <f t="shared" si="131"/>
        <v>2.9823576583801121</v>
      </c>
      <c r="AO52" s="157">
        <f t="shared" si="132"/>
        <v>9.3569594718503577</v>
      </c>
      <c r="AP52" s="157">
        <f t="shared" si="133"/>
        <v>4.8649578605805885</v>
      </c>
      <c r="AQ52" s="157">
        <f t="shared" si="134"/>
        <v>7.3313812312526778</v>
      </c>
      <c r="AR52" s="157">
        <f t="shared" si="135"/>
        <v>5.4228821362799273</v>
      </c>
      <c r="AS52" s="157">
        <f t="shared" si="136"/>
        <v>37.576748738024108</v>
      </c>
      <c r="AT52" s="157">
        <f t="shared" si="137"/>
        <v>16.45358119190815</v>
      </c>
      <c r="AU52" s="157">
        <f t="shared" si="138"/>
        <v>11.312703946450993</v>
      </c>
      <c r="AV52" s="303">
        <f t="shared" si="139"/>
        <v>8.0713418176057452</v>
      </c>
      <c r="AW52" s="52">
        <f t="shared" si="140"/>
        <v>-0.28652408338345353</v>
      </c>
      <c r="AY52" s="105"/>
      <c r="AZ52" s="105"/>
    </row>
    <row r="53" spans="1:52" ht="20.100000000000001" customHeight="1" x14ac:dyDescent="0.25">
      <c r="A53" s="121" t="s">
        <v>75</v>
      </c>
      <c r="B53" s="19">
        <v>94.44</v>
      </c>
      <c r="C53" s="154">
        <v>412.02000000000004</v>
      </c>
      <c r="D53" s="154">
        <v>20.839999999999996</v>
      </c>
      <c r="E53" s="154">
        <v>99.119999999999976</v>
      </c>
      <c r="F53" s="154">
        <v>153.96</v>
      </c>
      <c r="G53" s="154">
        <v>19.999999999999996</v>
      </c>
      <c r="H53" s="154">
        <v>65.94</v>
      </c>
      <c r="I53" s="154">
        <v>25.840000000000003</v>
      </c>
      <c r="J53" s="154">
        <v>3.52</v>
      </c>
      <c r="K53" s="154">
        <v>37.489999999999995</v>
      </c>
      <c r="L53" s="154">
        <v>136.80000000000004</v>
      </c>
      <c r="M53" s="154">
        <v>285.66999999999996</v>
      </c>
      <c r="N53" s="154">
        <v>99.779999999999973</v>
      </c>
      <c r="O53" s="119">
        <v>116.07999999999998</v>
      </c>
      <c r="P53" s="52">
        <f t="shared" si="141"/>
        <v>0.16335939065945096</v>
      </c>
      <c r="R53" s="109" t="s">
        <v>75</v>
      </c>
      <c r="S53" s="19">
        <v>39.945</v>
      </c>
      <c r="T53" s="154">
        <v>210.15600000000001</v>
      </c>
      <c r="U53" s="154">
        <v>21.706999999999997</v>
      </c>
      <c r="V53" s="154">
        <v>27.781999999999996</v>
      </c>
      <c r="W53" s="154">
        <v>90.24</v>
      </c>
      <c r="X53" s="154">
        <v>14.796000000000001</v>
      </c>
      <c r="Y53" s="154">
        <v>59.37299999999999</v>
      </c>
      <c r="Z53" s="154">
        <v>51.395000000000003</v>
      </c>
      <c r="AA53" s="154">
        <v>48.673000000000002</v>
      </c>
      <c r="AB53" s="154">
        <v>73.152999999999977</v>
      </c>
      <c r="AC53" s="154">
        <v>92.289999999999978</v>
      </c>
      <c r="AD53" s="154">
        <v>189.25800000000004</v>
      </c>
      <c r="AE53" s="154">
        <v>111.53900000000003</v>
      </c>
      <c r="AF53" s="119">
        <v>257.39599999999996</v>
      </c>
      <c r="AG53" s="52">
        <f t="shared" si="142"/>
        <v>1.3076771353517593</v>
      </c>
      <c r="AI53" s="125">
        <f t="shared" si="126"/>
        <v>4.2296696315120714</v>
      </c>
      <c r="AJ53" s="157">
        <f t="shared" si="127"/>
        <v>5.1006261831949908</v>
      </c>
      <c r="AK53" s="157">
        <f t="shared" si="128"/>
        <v>10.416026871401151</v>
      </c>
      <c r="AL53" s="157">
        <f t="shared" si="129"/>
        <v>2.8028652138821637</v>
      </c>
      <c r="AM53" s="157">
        <f t="shared" si="130"/>
        <v>5.8612626656274349</v>
      </c>
      <c r="AN53" s="157">
        <f t="shared" si="131"/>
        <v>7.3980000000000024</v>
      </c>
      <c r="AO53" s="157">
        <f t="shared" si="132"/>
        <v>9.0040946314831647</v>
      </c>
      <c r="AP53" s="157">
        <f t="shared" si="133"/>
        <v>19.889705882352938</v>
      </c>
      <c r="AQ53" s="157">
        <f t="shared" si="134"/>
        <v>138.27556818181819</v>
      </c>
      <c r="AR53" s="157">
        <f t="shared" si="135"/>
        <v>19.512670045345423</v>
      </c>
      <c r="AS53" s="157">
        <f t="shared" si="136"/>
        <v>6.7463450292397624</v>
      </c>
      <c r="AT53" s="157">
        <f t="shared" si="137"/>
        <v>6.6250568838169945</v>
      </c>
      <c r="AU53" s="157">
        <f t="shared" si="138"/>
        <v>11.178492683904595</v>
      </c>
      <c r="AV53" s="303">
        <f t="shared" si="139"/>
        <v>22.174017918676775</v>
      </c>
      <c r="AW53" s="52">
        <f t="shared" ref="AW53" si="143">IF(AV53="","",(AV53-AU53)/AU53)</f>
        <v>0.98363218957097298</v>
      </c>
      <c r="AY53" s="105"/>
      <c r="AZ53" s="105"/>
    </row>
    <row r="54" spans="1:52" ht="20.100000000000001" customHeight="1" x14ac:dyDescent="0.25">
      <c r="A54" s="121" t="s">
        <v>76</v>
      </c>
      <c r="B54" s="19">
        <v>449.70000000000005</v>
      </c>
      <c r="C54" s="154">
        <v>201.03000000000003</v>
      </c>
      <c r="D54" s="154">
        <v>32.190000000000005</v>
      </c>
      <c r="E54" s="154">
        <v>433.89999999999986</v>
      </c>
      <c r="F54" s="154">
        <v>116.07000000000001</v>
      </c>
      <c r="G54" s="154">
        <v>102.54</v>
      </c>
      <c r="H54" s="154">
        <v>105.56000000000002</v>
      </c>
      <c r="I54" s="154">
        <v>10.379999999999999</v>
      </c>
      <c r="J54" s="154">
        <v>20.22</v>
      </c>
      <c r="K54" s="154">
        <v>269.05999999999989</v>
      </c>
      <c r="L54" s="154">
        <v>11.549999999999999</v>
      </c>
      <c r="M54" s="154">
        <v>228.90000000000006</v>
      </c>
      <c r="N54" s="154">
        <v>81.14</v>
      </c>
      <c r="O54" s="119">
        <v>255.97000000000008</v>
      </c>
      <c r="P54" s="52">
        <f t="shared" si="141"/>
        <v>2.1546709391175756</v>
      </c>
      <c r="R54" s="109" t="s">
        <v>76</v>
      </c>
      <c r="S54" s="19">
        <v>85.614000000000019</v>
      </c>
      <c r="T54" s="154">
        <v>92.996999999999986</v>
      </c>
      <c r="U54" s="154">
        <v>30.552</v>
      </c>
      <c r="V54" s="154">
        <v>154.78400000000005</v>
      </c>
      <c r="W54" s="154">
        <v>82.786999999999978</v>
      </c>
      <c r="X54" s="154">
        <v>74.756</v>
      </c>
      <c r="Y54" s="154">
        <v>80.057000000000002</v>
      </c>
      <c r="Z54" s="154">
        <v>55.018000000000008</v>
      </c>
      <c r="AA54" s="154">
        <v>24.623000000000001</v>
      </c>
      <c r="AB54" s="154">
        <v>122.39999999999998</v>
      </c>
      <c r="AC54" s="154">
        <v>30.440999999999995</v>
      </c>
      <c r="AD54" s="154">
        <v>199.78800000000004</v>
      </c>
      <c r="AE54" s="154">
        <v>163.68800000000005</v>
      </c>
      <c r="AF54" s="119">
        <v>230.74799999999999</v>
      </c>
      <c r="AG54" s="52">
        <f t="shared" si="142"/>
        <v>0.40968183373246619</v>
      </c>
      <c r="AI54" s="125">
        <f t="shared" si="126"/>
        <v>1.9038025350233492</v>
      </c>
      <c r="AJ54" s="157">
        <f t="shared" si="127"/>
        <v>4.6260259662736889</v>
      </c>
      <c r="AK54" s="157">
        <f t="shared" si="128"/>
        <v>9.4911463187325236</v>
      </c>
      <c r="AL54" s="157">
        <f t="shared" si="129"/>
        <v>3.5672735653376373</v>
      </c>
      <c r="AM54" s="157">
        <f t="shared" si="130"/>
        <v>7.1325062462307205</v>
      </c>
      <c r="AN54" s="157">
        <f t="shared" si="131"/>
        <v>7.2904232494636236</v>
      </c>
      <c r="AO54" s="157">
        <f t="shared" si="132"/>
        <v>7.5840280409245917</v>
      </c>
      <c r="AP54" s="157">
        <f t="shared" si="133"/>
        <v>53.003853564547221</v>
      </c>
      <c r="AQ54" s="157">
        <f t="shared" si="134"/>
        <v>12.177546983184966</v>
      </c>
      <c r="AR54" s="157">
        <f t="shared" si="135"/>
        <v>4.5491711885824735</v>
      </c>
      <c r="AS54" s="157">
        <f t="shared" si="136"/>
        <v>26.355844155844153</v>
      </c>
      <c r="AT54" s="157">
        <f t="shared" si="137"/>
        <v>8.7281782437745736</v>
      </c>
      <c r="AU54" s="157">
        <f t="shared" si="138"/>
        <v>20.173527236874541</v>
      </c>
      <c r="AV54" s="303">
        <f t="shared" si="139"/>
        <v>9.0146501543149569</v>
      </c>
      <c r="AW54" s="52">
        <f t="shared" ref="AW54" si="144">IF(AV54="","",(AV54-AU54)/AU54)</f>
        <v>-0.55314457167225728</v>
      </c>
      <c r="AY54" s="105"/>
      <c r="AZ54" s="105"/>
    </row>
    <row r="55" spans="1:52" ht="20.100000000000001" customHeight="1" x14ac:dyDescent="0.25">
      <c r="A55" s="121" t="s">
        <v>77</v>
      </c>
      <c r="B55" s="19">
        <v>115.13000000000001</v>
      </c>
      <c r="C55" s="154">
        <v>87.89</v>
      </c>
      <c r="D55" s="154">
        <v>385.15999999999991</v>
      </c>
      <c r="E55" s="154">
        <v>4.24</v>
      </c>
      <c r="F55" s="154">
        <v>1094.3</v>
      </c>
      <c r="G55" s="154">
        <v>355.73999999999995</v>
      </c>
      <c r="H55" s="154">
        <v>257.62</v>
      </c>
      <c r="I55" s="154">
        <v>23.620000000000005</v>
      </c>
      <c r="J55" s="154">
        <v>291.12</v>
      </c>
      <c r="K55" s="154">
        <v>420.21999999999991</v>
      </c>
      <c r="L55" s="154">
        <v>106.44999999999997</v>
      </c>
      <c r="M55" s="154">
        <v>276.82999999999993</v>
      </c>
      <c r="N55" s="154">
        <v>511.11999999999989</v>
      </c>
      <c r="O55" s="119">
        <v>113.96999999999998</v>
      </c>
      <c r="P55" s="52">
        <f t="shared" si="141"/>
        <v>-0.7770190953200814</v>
      </c>
      <c r="R55" s="109" t="s">
        <v>77</v>
      </c>
      <c r="S55" s="19">
        <v>36.316000000000003</v>
      </c>
      <c r="T55" s="154">
        <v>16.928000000000001</v>
      </c>
      <c r="U55" s="154">
        <v>146.25000000000003</v>
      </c>
      <c r="V55" s="154">
        <v>10.174000000000001</v>
      </c>
      <c r="W55" s="154">
        <v>189.64499999999995</v>
      </c>
      <c r="X55" s="154">
        <v>141.92499999999998</v>
      </c>
      <c r="Y55" s="154">
        <v>147.154</v>
      </c>
      <c r="Z55" s="154">
        <v>82.36399999999999</v>
      </c>
      <c r="AA55" s="154">
        <v>196.86600000000001</v>
      </c>
      <c r="AB55" s="154">
        <v>168.61099999999996</v>
      </c>
      <c r="AC55" s="154">
        <v>50.588999999999999</v>
      </c>
      <c r="AD55" s="154">
        <v>769.01500000000044</v>
      </c>
      <c r="AE55" s="154">
        <v>338.37599999999992</v>
      </c>
      <c r="AF55" s="119">
        <v>278.41000000000003</v>
      </c>
      <c r="AG55" s="52">
        <f t="shared" si="142"/>
        <v>-0.17721706031160575</v>
      </c>
      <c r="AI55" s="125">
        <f t="shared" si="126"/>
        <v>3.1543472596195605</v>
      </c>
      <c r="AJ55" s="157">
        <f t="shared" si="127"/>
        <v>1.9260439185345319</v>
      </c>
      <c r="AK55" s="157">
        <f t="shared" si="128"/>
        <v>3.7971232734448042</v>
      </c>
      <c r="AL55" s="157">
        <f t="shared" si="129"/>
        <v>23.995283018867926</v>
      </c>
      <c r="AM55" s="157">
        <f t="shared" si="130"/>
        <v>1.7330256785159459</v>
      </c>
      <c r="AN55" s="157">
        <f t="shared" si="131"/>
        <v>3.9895710350255804</v>
      </c>
      <c r="AO55" s="157">
        <f t="shared" si="132"/>
        <v>5.7120565173511375</v>
      </c>
      <c r="AP55" s="157">
        <f t="shared" si="133"/>
        <v>34.870448772226915</v>
      </c>
      <c r="AQ55" s="157">
        <f t="shared" si="134"/>
        <v>6.7623660346248968</v>
      </c>
      <c r="AR55" s="157">
        <f t="shared" si="135"/>
        <v>4.0124458616914946</v>
      </c>
      <c r="AS55" s="157">
        <f t="shared" si="136"/>
        <v>4.7523720056364498</v>
      </c>
      <c r="AT55" s="157">
        <f t="shared" si="137"/>
        <v>27.779323050247466</v>
      </c>
      <c r="AU55" s="157">
        <f t="shared" si="138"/>
        <v>6.6202848646110501</v>
      </c>
      <c r="AV55" s="303">
        <f t="shared" si="139"/>
        <v>24.42835833991402</v>
      </c>
      <c r="AW55" s="52">
        <f t="shared" ref="AW55:AW56" si="145">IF(AV55="","",(AV55-AU55)/AU55)</f>
        <v>2.6899255605293679</v>
      </c>
      <c r="AY55" s="105"/>
      <c r="AZ55" s="105"/>
    </row>
    <row r="56" spans="1:52" ht="20.100000000000001" customHeight="1" x14ac:dyDescent="0.25">
      <c r="A56" s="121" t="s">
        <v>78</v>
      </c>
      <c r="B56" s="19">
        <v>87.69</v>
      </c>
      <c r="C56" s="154">
        <v>193.86</v>
      </c>
      <c r="D56" s="154">
        <v>760.19999999999993</v>
      </c>
      <c r="E56" s="154">
        <v>201.37000000000003</v>
      </c>
      <c r="F56" s="154">
        <v>0.83</v>
      </c>
      <c r="G56" s="154">
        <v>312.90000000000003</v>
      </c>
      <c r="H56" s="154">
        <v>805.90999999999985</v>
      </c>
      <c r="I56" s="154">
        <v>97.779999999999973</v>
      </c>
      <c r="J56" s="154">
        <v>379.49</v>
      </c>
      <c r="K56" s="154">
        <v>205.07999999999998</v>
      </c>
      <c r="L56" s="154">
        <v>75.45999999999998</v>
      </c>
      <c r="M56" s="154">
        <v>81.010000000000019</v>
      </c>
      <c r="N56" s="154">
        <v>128.44</v>
      </c>
      <c r="O56" s="119">
        <v>80.470000000000041</v>
      </c>
      <c r="P56" s="52">
        <f t="shared" si="141"/>
        <v>-0.37348178137651789</v>
      </c>
      <c r="R56" s="109" t="s">
        <v>78</v>
      </c>
      <c r="S56" s="19">
        <v>50.512</v>
      </c>
      <c r="T56" s="154">
        <v>76.984999999999985</v>
      </c>
      <c r="U56" s="154">
        <v>140.74100000000001</v>
      </c>
      <c r="V56" s="154">
        <v>108.19399999999999</v>
      </c>
      <c r="W56" s="154">
        <v>2.327</v>
      </c>
      <c r="X56" s="154">
        <v>108.241</v>
      </c>
      <c r="Y56" s="154">
        <v>89.242999999999995</v>
      </c>
      <c r="Z56" s="154">
        <v>81.237000000000023</v>
      </c>
      <c r="AA56" s="154">
        <v>251.595</v>
      </c>
      <c r="AB56" s="154">
        <v>116.065</v>
      </c>
      <c r="AC56" s="154">
        <v>70.181000000000012</v>
      </c>
      <c r="AD56" s="154">
        <v>156.5320000000001</v>
      </c>
      <c r="AE56" s="154">
        <v>262.81200000000013</v>
      </c>
      <c r="AF56" s="119">
        <v>151.76199999999997</v>
      </c>
      <c r="AG56" s="52">
        <f t="shared" si="142"/>
        <v>-0.42254539366543425</v>
      </c>
      <c r="AI56" s="125">
        <f t="shared" si="126"/>
        <v>5.7602919375071266</v>
      </c>
      <c r="AJ56" s="157">
        <f t="shared" si="127"/>
        <v>3.9711647580728346</v>
      </c>
      <c r="AK56" s="157">
        <f t="shared" si="128"/>
        <v>1.8513680610365695</v>
      </c>
      <c r="AL56" s="157">
        <f t="shared" si="129"/>
        <v>5.3728956646968253</v>
      </c>
      <c r="AM56" s="157">
        <f t="shared" si="130"/>
        <v>28.036144578313255</v>
      </c>
      <c r="AN56" s="157">
        <f t="shared" si="131"/>
        <v>3.4592841163310957</v>
      </c>
      <c r="AO56" s="157">
        <f t="shared" si="132"/>
        <v>1.1073569008946409</v>
      </c>
      <c r="AP56" s="157">
        <f t="shared" si="133"/>
        <v>8.3081407240744571</v>
      </c>
      <c r="AQ56" s="157">
        <f t="shared" si="134"/>
        <v>6.629818967561727</v>
      </c>
      <c r="AR56" s="157">
        <f t="shared" si="135"/>
        <v>5.6594987322020671</v>
      </c>
      <c r="AS56" s="157">
        <f t="shared" si="136"/>
        <v>9.3004240657301924</v>
      </c>
      <c r="AT56" s="157">
        <f t="shared" si="137"/>
        <v>19.322552771262814</v>
      </c>
      <c r="AU56" s="157">
        <f t="shared" si="138"/>
        <v>20.461849890999698</v>
      </c>
      <c r="AV56" s="157">
        <f t="shared" si="139"/>
        <v>18.859450726978984</v>
      </c>
      <c r="AW56" s="52">
        <f t="shared" si="145"/>
        <v>-7.8311549178431861E-2</v>
      </c>
      <c r="AY56" s="105"/>
      <c r="AZ56" s="105"/>
    </row>
    <row r="57" spans="1:52" ht="20.100000000000001" customHeight="1" x14ac:dyDescent="0.25">
      <c r="A57" s="121" t="s">
        <v>79</v>
      </c>
      <c r="B57" s="19">
        <v>303.20000000000005</v>
      </c>
      <c r="C57" s="154">
        <v>239.99999999999997</v>
      </c>
      <c r="D57" s="154">
        <v>243.11000000000004</v>
      </c>
      <c r="E57" s="154">
        <v>240.37</v>
      </c>
      <c r="F57" s="154">
        <v>134.97000000000006</v>
      </c>
      <c r="G57" s="154">
        <v>337.20000000000005</v>
      </c>
      <c r="H57" s="154">
        <v>84.99</v>
      </c>
      <c r="I57" s="154">
        <v>171.96000000000004</v>
      </c>
      <c r="J57" s="154">
        <v>42.18</v>
      </c>
      <c r="K57" s="154">
        <v>176.78999999999996</v>
      </c>
      <c r="L57" s="154">
        <v>288.82999999999993</v>
      </c>
      <c r="M57" s="154">
        <v>91.259999999999991</v>
      </c>
      <c r="N57" s="154">
        <v>309.11</v>
      </c>
      <c r="O57" s="119">
        <v>108.70999999999998</v>
      </c>
      <c r="P57" s="52">
        <f t="shared" si="141"/>
        <v>-0.64831289832098615</v>
      </c>
      <c r="R57" s="109" t="s">
        <v>79</v>
      </c>
      <c r="S57" s="19">
        <v>101.88200000000002</v>
      </c>
      <c r="T57" s="154">
        <v>208.25</v>
      </c>
      <c r="U57" s="154">
        <v>120.58900000000001</v>
      </c>
      <c r="V57" s="154">
        <v>63.236000000000004</v>
      </c>
      <c r="W57" s="154">
        <v>133.27200000000002</v>
      </c>
      <c r="X57" s="154">
        <v>88.903999999999996</v>
      </c>
      <c r="Y57" s="154">
        <v>66.512999999999991</v>
      </c>
      <c r="Z57" s="154">
        <v>161.839</v>
      </c>
      <c r="AA57" s="154">
        <v>69.402000000000001</v>
      </c>
      <c r="AB57" s="154">
        <v>109.84300000000002</v>
      </c>
      <c r="AC57" s="154">
        <v>111.27</v>
      </c>
      <c r="AD57" s="154">
        <v>115.04100000000001</v>
      </c>
      <c r="AE57" s="154">
        <v>124.31800000000001</v>
      </c>
      <c r="AF57" s="119">
        <v>127.58</v>
      </c>
      <c r="AG57" s="52">
        <f t="shared" si="142"/>
        <v>2.6239160861661111E-2</v>
      </c>
      <c r="AI57" s="125">
        <f t="shared" si="126"/>
        <v>3.3602242744063329</v>
      </c>
      <c r="AJ57" s="157">
        <f t="shared" si="127"/>
        <v>8.6770833333333339</v>
      </c>
      <c r="AK57" s="157">
        <f t="shared" si="128"/>
        <v>4.960264900662251</v>
      </c>
      <c r="AL57" s="157">
        <f t="shared" si="129"/>
        <v>2.6307775512751173</v>
      </c>
      <c r="AM57" s="157">
        <f t="shared" si="130"/>
        <v>9.8741942653923065</v>
      </c>
      <c r="AN57" s="157">
        <f t="shared" si="131"/>
        <v>2.636536180308422</v>
      </c>
      <c r="AO57" s="157">
        <f t="shared" si="132"/>
        <v>7.8259795270031765</v>
      </c>
      <c r="AP57" s="157">
        <f t="shared" si="133"/>
        <v>9.4114328913700831</v>
      </c>
      <c r="AQ57" s="157">
        <f t="shared" si="134"/>
        <v>16.453769559032718</v>
      </c>
      <c r="AR57" s="157">
        <f t="shared" si="135"/>
        <v>6.2131907913343545</v>
      </c>
      <c r="AS57" s="157">
        <f t="shared" si="136"/>
        <v>3.8524391510577165</v>
      </c>
      <c r="AT57" s="157">
        <f t="shared" si="137"/>
        <v>12.605851413543723</v>
      </c>
      <c r="AU57" s="157">
        <f t="shared" si="138"/>
        <v>4.0218045356022127</v>
      </c>
      <c r="AV57" s="157">
        <f t="shared" ref="AV57" si="146">(AF57/O57)*10</f>
        <v>11.735810872964771</v>
      </c>
      <c r="AW57" s="52">
        <f t="shared" ref="AW57" si="147">IF(AV57="","",(AV57-AU57)/AU57)</f>
        <v>1.9180460584486081</v>
      </c>
      <c r="AY57" s="105"/>
      <c r="AZ57" s="105"/>
    </row>
    <row r="58" spans="1:52" ht="20.100000000000001" customHeight="1" x14ac:dyDescent="0.25">
      <c r="A58" s="121" t="s">
        <v>80</v>
      </c>
      <c r="B58" s="19">
        <v>733.11</v>
      </c>
      <c r="C58" s="154">
        <v>19</v>
      </c>
      <c r="D58" s="154">
        <v>777.31</v>
      </c>
      <c r="E58" s="154">
        <v>199.58</v>
      </c>
      <c r="F58" s="154">
        <v>112.44000000000001</v>
      </c>
      <c r="G58" s="154">
        <v>335.96999999999997</v>
      </c>
      <c r="H58" s="154">
        <v>208.92000000000002</v>
      </c>
      <c r="I58" s="154">
        <v>156.26000000000005</v>
      </c>
      <c r="J58" s="154">
        <v>103.26</v>
      </c>
      <c r="K58" s="154">
        <v>2.9099999999999993</v>
      </c>
      <c r="L58" s="154">
        <v>52.440000000000005</v>
      </c>
      <c r="M58" s="154">
        <v>48.8</v>
      </c>
      <c r="N58" s="154">
        <v>220.74000000000015</v>
      </c>
      <c r="O58" s="119">
        <v>5.7899999999999974</v>
      </c>
      <c r="P58" s="52">
        <f t="shared" si="141"/>
        <v>-0.97377004620820884</v>
      </c>
      <c r="R58" s="109" t="s">
        <v>80</v>
      </c>
      <c r="S58" s="19">
        <v>248.68200000000002</v>
      </c>
      <c r="T58" s="154">
        <v>13.135</v>
      </c>
      <c r="U58" s="154">
        <v>170.39499999999998</v>
      </c>
      <c r="V58" s="154">
        <v>85.355999999999995</v>
      </c>
      <c r="W58" s="154">
        <v>57.158000000000001</v>
      </c>
      <c r="X58" s="154">
        <v>62.073999999999998</v>
      </c>
      <c r="Y58" s="154">
        <v>182.14699999999996</v>
      </c>
      <c r="Z58" s="154">
        <v>90.742000000000004</v>
      </c>
      <c r="AA58" s="154">
        <v>92.774000000000001</v>
      </c>
      <c r="AB58" s="154">
        <v>20.315999999999999</v>
      </c>
      <c r="AC58" s="154">
        <v>52.984999999999999</v>
      </c>
      <c r="AD58" s="154">
        <v>98.681000000000012</v>
      </c>
      <c r="AE58" s="154">
        <v>194.059</v>
      </c>
      <c r="AF58" s="119">
        <v>53.198999999999998</v>
      </c>
      <c r="AG58" s="52">
        <f t="shared" si="142"/>
        <v>-0.72586172246584812</v>
      </c>
      <c r="AI58" s="125">
        <f t="shared" si="126"/>
        <v>3.3921512460613008</v>
      </c>
      <c r="AJ58" s="157">
        <f t="shared" si="127"/>
        <v>6.9131578947368419</v>
      </c>
      <c r="AK58" s="157">
        <f t="shared" si="128"/>
        <v>2.1921112554836548</v>
      </c>
      <c r="AL58" s="157">
        <f t="shared" si="129"/>
        <v>4.2767812406052705</v>
      </c>
      <c r="AM58" s="157">
        <f t="shared" si="130"/>
        <v>5.0834222696549265</v>
      </c>
      <c r="AN58" s="157">
        <f t="shared" si="131"/>
        <v>1.8476054409619906</v>
      </c>
      <c r="AO58" s="157">
        <f t="shared" si="132"/>
        <v>8.7185046907907306</v>
      </c>
      <c r="AP58" s="157">
        <f t="shared" si="133"/>
        <v>5.8071163445539478</v>
      </c>
      <c r="AQ58" s="157">
        <f t="shared" si="134"/>
        <v>8.9845051326748013</v>
      </c>
      <c r="AR58" s="157">
        <f t="shared" si="135"/>
        <v>69.814432989690744</v>
      </c>
      <c r="AS58" s="157">
        <f t="shared" si="136"/>
        <v>10.103928299008389</v>
      </c>
      <c r="AT58" s="157">
        <f t="shared" si="137"/>
        <v>20.221516393442624</v>
      </c>
      <c r="AU58" s="157">
        <f t="shared" si="138"/>
        <v>8.7912929238017519</v>
      </c>
      <c r="AV58" s="157">
        <f t="shared" ref="AV58" si="148">(AF58/O58)*10</f>
        <v>91.88082901554408</v>
      </c>
      <c r="AW58" s="52">
        <f t="shared" ref="AW58" si="149">IF(AV58="","",(AV58-AU58)/AU58)</f>
        <v>9.4513442802916714</v>
      </c>
      <c r="AY58" s="105"/>
      <c r="AZ58" s="105"/>
    </row>
    <row r="59" spans="1:52" ht="20.100000000000001" customHeight="1" x14ac:dyDescent="0.25">
      <c r="A59" s="121" t="s">
        <v>81</v>
      </c>
      <c r="B59" s="19">
        <v>75.409999999999982</v>
      </c>
      <c r="C59" s="154">
        <v>202.55</v>
      </c>
      <c r="D59" s="154">
        <v>126.27000000000001</v>
      </c>
      <c r="E59" s="154">
        <v>192.72</v>
      </c>
      <c r="F59" s="154">
        <v>183.71</v>
      </c>
      <c r="G59" s="154">
        <v>506.25</v>
      </c>
      <c r="H59" s="154">
        <v>278.89</v>
      </c>
      <c r="I59" s="154">
        <v>2.5899999999999994</v>
      </c>
      <c r="J59" s="154">
        <v>285.61</v>
      </c>
      <c r="K59" s="154">
        <v>32.119999999999997</v>
      </c>
      <c r="L59" s="154">
        <v>108.60000000000004</v>
      </c>
      <c r="M59" s="154">
        <v>357.8900000000001</v>
      </c>
      <c r="N59" s="154">
        <v>414.07</v>
      </c>
      <c r="O59" s="119">
        <v>277.87000000000006</v>
      </c>
      <c r="P59" s="52">
        <f t="shared" si="141"/>
        <v>-0.32892989108121801</v>
      </c>
      <c r="R59" s="109" t="s">
        <v>81</v>
      </c>
      <c r="S59" s="19">
        <v>26.283999999999999</v>
      </c>
      <c r="T59" s="154">
        <v>140.136</v>
      </c>
      <c r="U59" s="154">
        <v>62.427000000000007</v>
      </c>
      <c r="V59" s="154">
        <v>148.22899999999998</v>
      </c>
      <c r="W59" s="154">
        <v>99.02600000000001</v>
      </c>
      <c r="X59" s="154">
        <v>189.15099999999995</v>
      </c>
      <c r="Y59" s="154">
        <v>114.91000000000001</v>
      </c>
      <c r="Z59" s="154">
        <v>15.391</v>
      </c>
      <c r="AA59" s="154">
        <v>141.86099999999999</v>
      </c>
      <c r="AB59" s="154">
        <v>88.779999999999987</v>
      </c>
      <c r="AC59" s="154">
        <v>72.782000000000011</v>
      </c>
      <c r="AD59" s="154">
        <v>256.71899999999999</v>
      </c>
      <c r="AE59" s="154">
        <v>308.47400000000005</v>
      </c>
      <c r="AF59" s="119">
        <v>368.83200000000011</v>
      </c>
      <c r="AG59" s="52">
        <f t="shared" si="142"/>
        <v>0.19566640948669922</v>
      </c>
      <c r="AI59" s="125">
        <f t="shared" si="126"/>
        <v>3.485479379392654</v>
      </c>
      <c r="AJ59" s="157">
        <f t="shared" si="127"/>
        <v>6.9185880029622302</v>
      </c>
      <c r="AK59" s="157">
        <f t="shared" si="128"/>
        <v>4.9439296745070092</v>
      </c>
      <c r="AL59" s="157">
        <f t="shared" si="129"/>
        <v>7.6914176006641757</v>
      </c>
      <c r="AM59" s="157">
        <f t="shared" si="130"/>
        <v>5.3903434761308588</v>
      </c>
      <c r="AN59" s="157">
        <f t="shared" si="131"/>
        <v>3.7363160493827152</v>
      </c>
      <c r="AO59" s="157">
        <f t="shared" si="132"/>
        <v>4.120262469073829</v>
      </c>
      <c r="AP59" s="157">
        <f t="shared" si="133"/>
        <v>59.42471042471044</v>
      </c>
      <c r="AQ59" s="157">
        <f t="shared" si="134"/>
        <v>4.9669479359966386</v>
      </c>
      <c r="AR59" s="157">
        <f t="shared" si="135"/>
        <v>27.640099626400993</v>
      </c>
      <c r="AS59" s="157">
        <f t="shared" si="136"/>
        <v>6.7018416206261495</v>
      </c>
      <c r="AT59" s="157">
        <f t="shared" si="137"/>
        <v>7.1731258207829196</v>
      </c>
      <c r="AU59" s="157">
        <f t="shared" si="138"/>
        <v>7.449803173376484</v>
      </c>
      <c r="AV59" s="157">
        <f t="shared" ref="AV59" si="150">(AF59/O59)*10</f>
        <v>13.273545182999245</v>
      </c>
      <c r="AW59" s="52">
        <f t="shared" ref="AW59" si="151">IF(AV59="","",(AV59-AU59)/AU59)</f>
        <v>0.78173098994550461</v>
      </c>
      <c r="AY59" s="105"/>
      <c r="AZ59" s="105"/>
    </row>
    <row r="60" spans="1:52" ht="20.100000000000001" customHeight="1" x14ac:dyDescent="0.25">
      <c r="A60" s="121" t="s">
        <v>82</v>
      </c>
      <c r="B60" s="19">
        <v>240.72</v>
      </c>
      <c r="C60" s="154">
        <v>303.53000000000003</v>
      </c>
      <c r="D60" s="154">
        <v>1.4</v>
      </c>
      <c r="E60" s="154">
        <v>199.3</v>
      </c>
      <c r="F60" s="154">
        <v>162.61000000000001</v>
      </c>
      <c r="G60" s="154">
        <v>265.22999999999996</v>
      </c>
      <c r="H60" s="154">
        <v>74.89</v>
      </c>
      <c r="I60" s="154">
        <v>2.6999999999999997</v>
      </c>
      <c r="J60" s="154">
        <v>243.41</v>
      </c>
      <c r="K60" s="154">
        <v>162.79000000000005</v>
      </c>
      <c r="L60" s="154">
        <v>163.68000000000006</v>
      </c>
      <c r="M60" s="154">
        <v>162.12</v>
      </c>
      <c r="N60" s="154">
        <v>165.90000000000006</v>
      </c>
      <c r="O60" s="119">
        <v>50.900000000000013</v>
      </c>
      <c r="P60" s="52">
        <f t="shared" si="141"/>
        <v>-0.69318866787221223</v>
      </c>
      <c r="R60" s="109" t="s">
        <v>82</v>
      </c>
      <c r="S60" s="19">
        <v>80.941000000000003</v>
      </c>
      <c r="T60" s="154">
        <v>133.739</v>
      </c>
      <c r="U60" s="154">
        <v>0.89600000000000013</v>
      </c>
      <c r="V60" s="154">
        <v>99.911000000000001</v>
      </c>
      <c r="W60" s="154">
        <v>62.055999999999997</v>
      </c>
      <c r="X60" s="154">
        <v>42.978000000000009</v>
      </c>
      <c r="Y60" s="154">
        <v>73.328000000000003</v>
      </c>
      <c r="Z60" s="154">
        <v>7.7379999999999995</v>
      </c>
      <c r="AA60" s="154">
        <v>45.496000000000002</v>
      </c>
      <c r="AB60" s="154">
        <v>116.032</v>
      </c>
      <c r="AC60" s="154">
        <v>123.81899999999997</v>
      </c>
      <c r="AD60" s="154">
        <v>149.98599999999999</v>
      </c>
      <c r="AE60" s="154">
        <v>319.26399999999995</v>
      </c>
      <c r="AF60" s="119">
        <v>57.844000000000001</v>
      </c>
      <c r="AG60" s="52">
        <f t="shared" si="142"/>
        <v>-0.81882078781196754</v>
      </c>
      <c r="AI60" s="125">
        <f t="shared" si="126"/>
        <v>3.3624543037554004</v>
      </c>
      <c r="AJ60" s="157">
        <f t="shared" si="127"/>
        <v>4.4061213059664608</v>
      </c>
      <c r="AK60" s="157">
        <f t="shared" si="128"/>
        <v>6.4000000000000012</v>
      </c>
      <c r="AL60" s="157">
        <f t="shared" si="129"/>
        <v>5.0130958354239841</v>
      </c>
      <c r="AM60" s="157">
        <f t="shared" si="130"/>
        <v>3.816247463255642</v>
      </c>
      <c r="AN60" s="157">
        <f t="shared" si="131"/>
        <v>1.6204049315688276</v>
      </c>
      <c r="AO60" s="157">
        <f t="shared" si="132"/>
        <v>9.7914274268927759</v>
      </c>
      <c r="AP60" s="157">
        <f t="shared" si="133"/>
        <v>28.659259259259258</v>
      </c>
      <c r="AQ60" s="157">
        <f t="shared" si="134"/>
        <v>1.8691097325500186</v>
      </c>
      <c r="AR60" s="157">
        <f t="shared" si="135"/>
        <v>7.1277105473309144</v>
      </c>
      <c r="AS60" s="157">
        <f t="shared" si="136"/>
        <v>7.5646994134897314</v>
      </c>
      <c r="AT60" s="157">
        <f t="shared" si="137"/>
        <v>9.2515420676042428</v>
      </c>
      <c r="AU60" s="157">
        <f t="shared" si="138"/>
        <v>19.24436407474381</v>
      </c>
      <c r="AV60" s="157">
        <f t="shared" ref="AV60" si="152">(AF60/O60)*10</f>
        <v>11.364243614931235</v>
      </c>
      <c r="AW60" s="52">
        <f t="shared" ref="AW60" si="153">IF(AV60="","",(AV60-AU60)/AU60)</f>
        <v>-0.40947679170933993</v>
      </c>
      <c r="AY60" s="105"/>
      <c r="AZ60" s="105"/>
    </row>
    <row r="61" spans="1:52" ht="20.100000000000001" customHeight="1" x14ac:dyDescent="0.25">
      <c r="A61" s="121" t="s">
        <v>83</v>
      </c>
      <c r="B61" s="19">
        <v>134.53000000000003</v>
      </c>
      <c r="C61" s="154">
        <v>176.85999999999999</v>
      </c>
      <c r="D61" s="154">
        <v>203.78999999999996</v>
      </c>
      <c r="E61" s="154">
        <v>75.959999999999994</v>
      </c>
      <c r="F61" s="154">
        <v>86.76</v>
      </c>
      <c r="G61" s="154">
        <v>338.64999999999992</v>
      </c>
      <c r="H61" s="154">
        <v>107.72999999999999</v>
      </c>
      <c r="I61" s="154">
        <v>189.56000000000003</v>
      </c>
      <c r="J61" s="154">
        <v>163.63999999999999</v>
      </c>
      <c r="K61" s="154">
        <v>115.14999999999999</v>
      </c>
      <c r="L61" s="154">
        <v>280.90999999999991</v>
      </c>
      <c r="M61" s="154">
        <v>287.72999999999973</v>
      </c>
      <c r="N61" s="154">
        <v>90.060000000000016</v>
      </c>
      <c r="O61" s="119"/>
      <c r="P61" s="52" t="str">
        <f t="shared" si="141"/>
        <v/>
      </c>
      <c r="R61" s="109" t="s">
        <v>83</v>
      </c>
      <c r="S61" s="19">
        <v>62.047999999999995</v>
      </c>
      <c r="T61" s="154">
        <v>49.418999999999997</v>
      </c>
      <c r="U61" s="154">
        <v>115.30700000000002</v>
      </c>
      <c r="V61" s="154">
        <v>48.548999999999999</v>
      </c>
      <c r="W61" s="154">
        <v>60.350999999999999</v>
      </c>
      <c r="X61" s="154">
        <v>250.62000000000003</v>
      </c>
      <c r="Y61" s="154">
        <v>66.029999999999987</v>
      </c>
      <c r="Z61" s="154">
        <v>58.631000000000007</v>
      </c>
      <c r="AA61" s="154">
        <v>111.59399999999999</v>
      </c>
      <c r="AB61" s="154">
        <v>193.00300000000004</v>
      </c>
      <c r="AC61" s="154">
        <v>285.58600000000001</v>
      </c>
      <c r="AD61" s="154">
        <v>185.32599999999994</v>
      </c>
      <c r="AE61" s="154">
        <v>275.30900000000003</v>
      </c>
      <c r="AF61" s="119"/>
      <c r="AG61" s="52" t="str">
        <f t="shared" si="142"/>
        <v/>
      </c>
      <c r="AI61" s="125">
        <f t="shared" ref="AI61:AJ67" si="154">(S61/B61)*10</f>
        <v>4.6122054560321102</v>
      </c>
      <c r="AJ61" s="157">
        <f t="shared" si="154"/>
        <v>2.7942440348298092</v>
      </c>
      <c r="AK61" s="157">
        <f t="shared" ref="AK61:AS63" si="155">IF(U61="","",(U61/D61)*10)</f>
        <v>5.6581284655773123</v>
      </c>
      <c r="AL61" s="157">
        <f t="shared" si="155"/>
        <v>6.3913902053712492</v>
      </c>
      <c r="AM61" s="157">
        <f t="shared" si="155"/>
        <v>6.9560857538035954</v>
      </c>
      <c r="AN61" s="157">
        <f t="shared" si="155"/>
        <v>7.400561051232839</v>
      </c>
      <c r="AO61" s="157">
        <f t="shared" si="155"/>
        <v>6.129211918685602</v>
      </c>
      <c r="AP61" s="157">
        <f t="shared" si="155"/>
        <v>3.0930048533445875</v>
      </c>
      <c r="AQ61" s="157">
        <f t="shared" si="155"/>
        <v>6.8194817892935706</v>
      </c>
      <c r="AR61" s="157">
        <f t="shared" si="155"/>
        <v>16.76100738167608</v>
      </c>
      <c r="AS61" s="157">
        <f t="shared" si="155"/>
        <v>10.166459008223278</v>
      </c>
      <c r="AT61" s="157">
        <f t="shared" ref="AT61:AT63" si="156">IF(AD61="","",(AD61/M61)*10)</f>
        <v>6.4409689639592713</v>
      </c>
      <c r="AU61" s="157">
        <f t="shared" ref="AU61:AU63" si="157">IF(AE61="","",(AE61/N61)*10)</f>
        <v>30.569509216078167</v>
      </c>
      <c r="AV61" s="157" t="str">
        <f t="shared" ref="AV61:AV63" si="158">IF(AF61="","",(AF61/O61)*10)</f>
        <v/>
      </c>
      <c r="AW61" s="52" t="str">
        <f t="shared" ref="AW61:AW62" si="159">IF(AV61="","",(AV61-AU61)/AU61)</f>
        <v/>
      </c>
      <c r="AY61" s="105"/>
      <c r="AZ61" s="105"/>
    </row>
    <row r="62" spans="1:52" ht="20.100000000000001" customHeight="1" thickBot="1" x14ac:dyDescent="0.3">
      <c r="A62" s="122" t="s">
        <v>84</v>
      </c>
      <c r="B62" s="21">
        <v>93.24</v>
      </c>
      <c r="C62" s="155">
        <v>124.46000000000001</v>
      </c>
      <c r="D62" s="155">
        <v>113.12</v>
      </c>
      <c r="E62" s="155">
        <v>110.57000000000001</v>
      </c>
      <c r="F62" s="155">
        <v>72.960000000000008</v>
      </c>
      <c r="G62" s="155">
        <v>208.45</v>
      </c>
      <c r="H62" s="155">
        <v>87.240000000000009</v>
      </c>
      <c r="I62" s="155">
        <v>106.97</v>
      </c>
      <c r="J62" s="155">
        <v>115.36</v>
      </c>
      <c r="K62" s="155">
        <v>163.49999999999997</v>
      </c>
      <c r="L62" s="155">
        <v>144.71999999999991</v>
      </c>
      <c r="M62" s="155">
        <v>71.05</v>
      </c>
      <c r="N62" s="155">
        <v>22.009999999999991</v>
      </c>
      <c r="O62" s="123"/>
      <c r="P62" s="52" t="str">
        <f t="shared" si="141"/>
        <v/>
      </c>
      <c r="R62" s="110" t="s">
        <v>84</v>
      </c>
      <c r="S62" s="19">
        <v>30.416</v>
      </c>
      <c r="T62" s="154">
        <v>47.312999999999995</v>
      </c>
      <c r="U62" s="154">
        <v>23.595999999999997</v>
      </c>
      <c r="V62" s="154">
        <v>78.717000000000013</v>
      </c>
      <c r="W62" s="154">
        <v>56.821999999999996</v>
      </c>
      <c r="X62" s="154">
        <v>94.972999999999999</v>
      </c>
      <c r="Y62" s="154">
        <v>72.218000000000018</v>
      </c>
      <c r="Z62" s="154">
        <v>81.169000000000011</v>
      </c>
      <c r="AA62" s="154">
        <v>81.001999999999995</v>
      </c>
      <c r="AB62" s="154">
        <v>103.39299999999999</v>
      </c>
      <c r="AC62" s="154">
        <v>78.418999999999969</v>
      </c>
      <c r="AD62" s="154">
        <v>91.548000000000016</v>
      </c>
      <c r="AE62" s="154">
        <v>146.48499999999996</v>
      </c>
      <c r="AF62" s="119"/>
      <c r="AG62" s="52" t="str">
        <f t="shared" si="142"/>
        <v/>
      </c>
      <c r="AI62" s="125">
        <f t="shared" si="154"/>
        <v>3.2621192621192625</v>
      </c>
      <c r="AJ62" s="157">
        <f t="shared" si="154"/>
        <v>3.8014623172103477</v>
      </c>
      <c r="AK62" s="157">
        <f t="shared" si="155"/>
        <v>2.0859264497878356</v>
      </c>
      <c r="AL62" s="157">
        <f t="shared" si="155"/>
        <v>7.1192005064664921</v>
      </c>
      <c r="AM62" s="157">
        <f t="shared" si="155"/>
        <v>7.7881030701754375</v>
      </c>
      <c r="AN62" s="157">
        <f t="shared" si="155"/>
        <v>4.5561525545694419</v>
      </c>
      <c r="AO62" s="157">
        <f t="shared" si="155"/>
        <v>8.2780834479596539</v>
      </c>
      <c r="AP62" s="157">
        <f t="shared" si="155"/>
        <v>7.588015331401329</v>
      </c>
      <c r="AQ62" s="157">
        <f t="shared" si="155"/>
        <v>7.0216712898751732</v>
      </c>
      <c r="AR62" s="157">
        <f t="shared" si="155"/>
        <v>6.3237308868501527</v>
      </c>
      <c r="AS62" s="157">
        <f t="shared" si="155"/>
        <v>5.4186705362078502</v>
      </c>
      <c r="AT62" s="157">
        <f t="shared" si="156"/>
        <v>12.885010555946518</v>
      </c>
      <c r="AU62" s="157">
        <f t="shared" si="157"/>
        <v>66.553839164016367</v>
      </c>
      <c r="AV62" s="157" t="str">
        <f t="shared" si="158"/>
        <v/>
      </c>
      <c r="AW62" s="52" t="str">
        <f t="shared" si="159"/>
        <v/>
      </c>
      <c r="AY62" s="105"/>
      <c r="AZ62" s="105"/>
    </row>
    <row r="63" spans="1:52" ht="20.100000000000001" customHeight="1" thickBot="1" x14ac:dyDescent="0.3">
      <c r="A63" s="35" t="str">
        <f>A19</f>
        <v>jan-out</v>
      </c>
      <c r="B63" s="305">
        <f>SUM(B51:B60)</f>
        <v>2515.79</v>
      </c>
      <c r="C63" s="306">
        <f t="shared" ref="C63:O63" si="160">SUM(C51:C60)</f>
        <v>2272.65</v>
      </c>
      <c r="D63" s="306">
        <f t="shared" si="160"/>
        <v>2776.2799999999997</v>
      </c>
      <c r="E63" s="306">
        <f t="shared" si="160"/>
        <v>3050.1199999999994</v>
      </c>
      <c r="F63" s="306">
        <f t="shared" si="160"/>
        <v>2428.12</v>
      </c>
      <c r="G63" s="306">
        <f t="shared" si="160"/>
        <v>2472.4500000000003</v>
      </c>
      <c r="H63" s="306">
        <f t="shared" si="160"/>
        <v>2094.89</v>
      </c>
      <c r="I63" s="306">
        <f t="shared" si="160"/>
        <v>1147.3400000000001</v>
      </c>
      <c r="J63" s="306">
        <f t="shared" si="160"/>
        <v>1728.6900000000003</v>
      </c>
      <c r="K63" s="306">
        <f t="shared" si="160"/>
        <v>1593.8099999999997</v>
      </c>
      <c r="L63" s="306">
        <f t="shared" si="160"/>
        <v>1473.6000000000001</v>
      </c>
      <c r="M63" s="306">
        <f t="shared" si="160"/>
        <v>1669.9299999999998</v>
      </c>
      <c r="N63" s="306">
        <f t="shared" si="160"/>
        <v>2449.3300000000004</v>
      </c>
      <c r="O63" s="307">
        <f t="shared" si="160"/>
        <v>1784.66</v>
      </c>
      <c r="P63" s="61">
        <f t="shared" si="141"/>
        <v>-0.2713680884160159</v>
      </c>
      <c r="R63" s="109"/>
      <c r="S63" s="167">
        <f>SUM(S51:S60)</f>
        <v>806.97200000000009</v>
      </c>
      <c r="T63" s="168">
        <f t="shared" ref="T63:AF63" si="161">SUM(T51:T60)</f>
        <v>1073.617</v>
      </c>
      <c r="U63" s="168">
        <f t="shared" si="161"/>
        <v>883.83400000000006</v>
      </c>
      <c r="V63" s="168">
        <f t="shared" si="161"/>
        <v>902.8</v>
      </c>
      <c r="W63" s="168">
        <f t="shared" si="161"/>
        <v>892.84699999999998</v>
      </c>
      <c r="X63" s="168">
        <f t="shared" si="161"/>
        <v>837.60899999999992</v>
      </c>
      <c r="Y63" s="168">
        <f t="shared" si="161"/>
        <v>983.30199999999991</v>
      </c>
      <c r="Z63" s="168">
        <f t="shared" si="161"/>
        <v>887.39999999999986</v>
      </c>
      <c r="AA63" s="168">
        <f t="shared" si="161"/>
        <v>1130.0680000000002</v>
      </c>
      <c r="AB63" s="168">
        <f t="shared" si="161"/>
        <v>1167.4789999999998</v>
      </c>
      <c r="AC63" s="168">
        <f t="shared" si="161"/>
        <v>1544.0849999999998</v>
      </c>
      <c r="AD63" s="168">
        <f t="shared" si="161"/>
        <v>2126.2880000000009</v>
      </c>
      <c r="AE63" s="168">
        <f t="shared" si="161"/>
        <v>2343.3660000000004</v>
      </c>
      <c r="AF63" s="169">
        <f t="shared" si="161"/>
        <v>2164.8040000000001</v>
      </c>
      <c r="AG63" s="61">
        <f t="shared" si="142"/>
        <v>-7.6198937767297262E-2</v>
      </c>
      <c r="AI63" s="172">
        <f t="shared" si="154"/>
        <v>3.2076286176509172</v>
      </c>
      <c r="AJ63" s="173">
        <f t="shared" si="154"/>
        <v>4.7240754185642313</v>
      </c>
      <c r="AK63" s="173">
        <f t="shared" si="155"/>
        <v>3.1835189534196844</v>
      </c>
      <c r="AL63" s="173">
        <f t="shared" si="155"/>
        <v>2.9598835455654209</v>
      </c>
      <c r="AM63" s="173">
        <f t="shared" si="155"/>
        <v>3.6771123338220519</v>
      </c>
      <c r="AN63" s="173">
        <f t="shared" si="155"/>
        <v>3.3877692167687909</v>
      </c>
      <c r="AO63" s="173">
        <f t="shared" si="155"/>
        <v>4.6938120855987666</v>
      </c>
      <c r="AP63" s="173">
        <f t="shared" si="155"/>
        <v>7.7344117698328283</v>
      </c>
      <c r="AQ63" s="173">
        <f t="shared" si="155"/>
        <v>6.5371350560250825</v>
      </c>
      <c r="AR63" s="173">
        <f t="shared" si="155"/>
        <v>7.3250826635546273</v>
      </c>
      <c r="AS63" s="173">
        <f t="shared" si="155"/>
        <v>10.478318403908792</v>
      </c>
      <c r="AT63" s="173">
        <f t="shared" si="156"/>
        <v>12.732797183115467</v>
      </c>
      <c r="AU63" s="173">
        <f t="shared" si="157"/>
        <v>9.5673755680124764</v>
      </c>
      <c r="AV63" s="173">
        <f t="shared" si="158"/>
        <v>12.130063989779565</v>
      </c>
      <c r="AW63" s="61">
        <f t="shared" ref="AW63:AW67" si="162">IF(AV63="","",(AV63-AU63)/AU63)</f>
        <v>0.26785698999160962</v>
      </c>
      <c r="AY63" s="105"/>
      <c r="AZ63" s="105"/>
    </row>
    <row r="64" spans="1:52" ht="20.100000000000001" customHeight="1" x14ac:dyDescent="0.25">
      <c r="A64" s="121" t="s">
        <v>85</v>
      </c>
      <c r="B64" s="19">
        <f>SUM(B51:B53)</f>
        <v>510.83</v>
      </c>
      <c r="C64" s="154">
        <f>SUM(C51:C53)</f>
        <v>1024.79</v>
      </c>
      <c r="D64" s="154">
        <f>SUM(D51:D53)</f>
        <v>450.64</v>
      </c>
      <c r="E64" s="154">
        <f t="shared" ref="E64:O64" si="163">SUM(E51:E53)</f>
        <v>1578.6399999999999</v>
      </c>
      <c r="F64" s="154">
        <f t="shared" si="163"/>
        <v>623.19000000000005</v>
      </c>
      <c r="G64" s="154">
        <f t="shared" si="163"/>
        <v>256.62</v>
      </c>
      <c r="H64" s="154">
        <f t="shared" si="163"/>
        <v>278.10999999999996</v>
      </c>
      <c r="I64" s="154">
        <f t="shared" si="163"/>
        <v>682.05000000000007</v>
      </c>
      <c r="J64" s="154">
        <f t="shared" si="163"/>
        <v>363.4</v>
      </c>
      <c r="K64" s="154">
        <f t="shared" si="163"/>
        <v>324.84000000000003</v>
      </c>
      <c r="L64" s="154">
        <f t="shared" si="163"/>
        <v>666.59</v>
      </c>
      <c r="M64" s="154">
        <f t="shared" ref="M64" si="164">SUM(M51:M53)</f>
        <v>423.11999999999995</v>
      </c>
      <c r="N64" s="154">
        <f t="shared" si="163"/>
        <v>618.80999999999983</v>
      </c>
      <c r="O64" s="154">
        <f t="shared" si="163"/>
        <v>890.97999999999979</v>
      </c>
      <c r="P64" s="61">
        <f t="shared" si="141"/>
        <v>0.43982805707729355</v>
      </c>
      <c r="R64" s="108" t="s">
        <v>85</v>
      </c>
      <c r="S64" s="19">
        <f>SUM(S51:S53)</f>
        <v>176.74100000000001</v>
      </c>
      <c r="T64" s="154">
        <f t="shared" ref="T64:AF64" si="165">SUM(T51:T53)</f>
        <v>391.447</v>
      </c>
      <c r="U64" s="154">
        <f t="shared" si="165"/>
        <v>211.98399999999998</v>
      </c>
      <c r="V64" s="154">
        <f t="shared" si="165"/>
        <v>232.916</v>
      </c>
      <c r="W64" s="154">
        <f t="shared" si="165"/>
        <v>266.57599999999996</v>
      </c>
      <c r="X64" s="154">
        <f t="shared" si="165"/>
        <v>129.57999999999998</v>
      </c>
      <c r="Y64" s="154">
        <f t="shared" si="165"/>
        <v>229.95</v>
      </c>
      <c r="Z64" s="154">
        <f t="shared" si="165"/>
        <v>393.07100000000003</v>
      </c>
      <c r="AA64" s="154">
        <f t="shared" si="165"/>
        <v>307.45100000000002</v>
      </c>
      <c r="AB64" s="154">
        <f t="shared" si="165"/>
        <v>425.43199999999996</v>
      </c>
      <c r="AC64" s="154">
        <f t="shared" si="165"/>
        <v>1032.018</v>
      </c>
      <c r="AD64" s="154">
        <f t="shared" ref="AD64" si="166">SUM(AD51:AD53)</f>
        <v>380.52600000000007</v>
      </c>
      <c r="AE64" s="154">
        <f t="shared" si="165"/>
        <v>632.375</v>
      </c>
      <c r="AF64" s="154">
        <f t="shared" si="165"/>
        <v>896.42899999999975</v>
      </c>
      <c r="AG64" s="61">
        <f t="shared" si="142"/>
        <v>0.41755920142320574</v>
      </c>
      <c r="AI64" s="124">
        <f t="shared" si="154"/>
        <v>3.4598790204177519</v>
      </c>
      <c r="AJ64" s="156">
        <f t="shared" si="154"/>
        <v>3.819777710555333</v>
      </c>
      <c r="AK64" s="156">
        <f t="shared" ref="AK64:AS66" si="167">(U64/D64)*10</f>
        <v>4.7040653293094268</v>
      </c>
      <c r="AL64" s="156">
        <f t="shared" si="167"/>
        <v>1.4754218821263874</v>
      </c>
      <c r="AM64" s="156">
        <f t="shared" si="167"/>
        <v>4.2776039410131732</v>
      </c>
      <c r="AN64" s="156">
        <f t="shared" si="167"/>
        <v>5.0494895175746235</v>
      </c>
      <c r="AO64" s="156">
        <f t="shared" si="167"/>
        <v>8.2683110999244906</v>
      </c>
      <c r="AP64" s="156">
        <f t="shared" si="167"/>
        <v>5.7630818854922659</v>
      </c>
      <c r="AQ64" s="156">
        <f t="shared" si="167"/>
        <v>8.4604017611447464</v>
      </c>
      <c r="AR64" s="156">
        <f t="shared" si="167"/>
        <v>13.096662972540326</v>
      </c>
      <c r="AS64" s="156">
        <f t="shared" si="167"/>
        <v>15.482050435800117</v>
      </c>
      <c r="AT64" s="156">
        <f t="shared" ref="AT64:AT66" si="168">(AD64/M64)*10</f>
        <v>8.9933352240499183</v>
      </c>
      <c r="AU64" s="156">
        <f t="shared" ref="AU64:AV66" si="169">(AE64/N64)*10</f>
        <v>10.219211066401645</v>
      </c>
      <c r="AV64" s="156">
        <f t="shared" si="169"/>
        <v>10.061157377269971</v>
      </c>
      <c r="AW64" s="61">
        <f t="shared" si="162"/>
        <v>-1.5466329847253721E-2</v>
      </c>
    </row>
    <row r="65" spans="1:49" ht="20.100000000000001" customHeight="1" x14ac:dyDescent="0.25">
      <c r="A65" s="121" t="s">
        <v>86</v>
      </c>
      <c r="B65" s="19">
        <f>SUM(B54:B56)</f>
        <v>652.52</v>
      </c>
      <c r="C65" s="154">
        <f>SUM(C54:C56)</f>
        <v>482.78000000000003</v>
      </c>
      <c r="D65" s="154">
        <f>SUM(D54:D56)</f>
        <v>1177.5499999999997</v>
      </c>
      <c r="E65" s="154">
        <f t="shared" ref="E65:N65" si="170">SUM(E54:E56)</f>
        <v>639.50999999999988</v>
      </c>
      <c r="F65" s="154">
        <f t="shared" si="170"/>
        <v>1211.1999999999998</v>
      </c>
      <c r="G65" s="154">
        <f t="shared" si="170"/>
        <v>771.18000000000006</v>
      </c>
      <c r="H65" s="154">
        <f t="shared" si="170"/>
        <v>1169.0899999999999</v>
      </c>
      <c r="I65" s="154">
        <f t="shared" si="170"/>
        <v>131.77999999999997</v>
      </c>
      <c r="J65" s="154">
        <f t="shared" si="170"/>
        <v>690.83</v>
      </c>
      <c r="K65" s="154">
        <f t="shared" si="170"/>
        <v>894.35999999999967</v>
      </c>
      <c r="L65" s="154">
        <f t="shared" si="170"/>
        <v>193.45999999999995</v>
      </c>
      <c r="M65" s="154">
        <f t="shared" ref="M65" si="171">SUM(M54:M56)</f>
        <v>586.74</v>
      </c>
      <c r="N65" s="154">
        <f t="shared" si="170"/>
        <v>720.69999999999982</v>
      </c>
      <c r="O65" s="154">
        <f>IF(O56="","",SUM(O54:O56))</f>
        <v>450.41000000000008</v>
      </c>
      <c r="P65" s="52">
        <f t="shared" si="141"/>
        <v>-0.37503815734702345</v>
      </c>
      <c r="R65" s="109" t="s">
        <v>86</v>
      </c>
      <c r="S65" s="19">
        <f>SUM(S54:S56)</f>
        <v>172.44200000000001</v>
      </c>
      <c r="T65" s="154">
        <f t="shared" ref="T65:AE65" si="172">SUM(T54:T56)</f>
        <v>186.90999999999997</v>
      </c>
      <c r="U65" s="154">
        <f t="shared" si="172"/>
        <v>317.54300000000001</v>
      </c>
      <c r="V65" s="154">
        <f t="shared" si="172"/>
        <v>273.15200000000004</v>
      </c>
      <c r="W65" s="154">
        <f t="shared" si="172"/>
        <v>274.7589999999999</v>
      </c>
      <c r="X65" s="154">
        <f t="shared" si="172"/>
        <v>324.92199999999997</v>
      </c>
      <c r="Y65" s="154">
        <f t="shared" si="172"/>
        <v>316.45400000000001</v>
      </c>
      <c r="Z65" s="154">
        <f t="shared" si="172"/>
        <v>218.61900000000003</v>
      </c>
      <c r="AA65" s="154">
        <f t="shared" si="172"/>
        <v>473.084</v>
      </c>
      <c r="AB65" s="154">
        <f t="shared" si="172"/>
        <v>407.07599999999996</v>
      </c>
      <c r="AC65" s="154">
        <f t="shared" si="172"/>
        <v>151.21100000000001</v>
      </c>
      <c r="AD65" s="154">
        <f t="shared" ref="AD65" si="173">SUM(AD54:AD56)</f>
        <v>1125.3350000000005</v>
      </c>
      <c r="AE65" s="154">
        <f t="shared" si="172"/>
        <v>764.87600000000009</v>
      </c>
      <c r="AF65" s="154">
        <f>IF(AF56="","",SUM(AF54:AF56))</f>
        <v>660.92</v>
      </c>
      <c r="AG65" s="52">
        <f t="shared" si="142"/>
        <v>-0.13591222629550426</v>
      </c>
      <c r="AI65" s="125">
        <f t="shared" si="154"/>
        <v>2.6427082694783306</v>
      </c>
      <c r="AJ65" s="157">
        <f t="shared" si="154"/>
        <v>3.8715356891337658</v>
      </c>
      <c r="AK65" s="157">
        <f t="shared" si="167"/>
        <v>2.6966413315782778</v>
      </c>
      <c r="AL65" s="157">
        <f t="shared" si="167"/>
        <v>4.2712701912401698</v>
      </c>
      <c r="AM65" s="157">
        <f t="shared" si="167"/>
        <v>2.2684857992073972</v>
      </c>
      <c r="AN65" s="157">
        <f t="shared" si="167"/>
        <v>4.2133094737934069</v>
      </c>
      <c r="AO65" s="157">
        <f t="shared" si="167"/>
        <v>2.7068403630173901</v>
      </c>
      <c r="AP65" s="157">
        <f t="shared" si="167"/>
        <v>16.589694946122332</v>
      </c>
      <c r="AQ65" s="157">
        <f t="shared" si="167"/>
        <v>6.8480523428339826</v>
      </c>
      <c r="AR65" s="157">
        <f t="shared" si="167"/>
        <v>4.5515899637729786</v>
      </c>
      <c r="AS65" s="157">
        <f t="shared" si="167"/>
        <v>7.8161377028843191</v>
      </c>
      <c r="AT65" s="157">
        <f t="shared" si="168"/>
        <v>19.179449159764129</v>
      </c>
      <c r="AU65" s="157">
        <f t="shared" si="169"/>
        <v>10.612959622589154</v>
      </c>
      <c r="AV65" s="157">
        <f t="shared" ref="AV65" si="174">(AF65/O65)*10</f>
        <v>14.673741702004836</v>
      </c>
      <c r="AW65" s="52">
        <f t="shared" ref="AW65" si="175">IF(AV65="","",(AV65-AU65)/AU65)</f>
        <v>0.38262484960109627</v>
      </c>
    </row>
    <row r="66" spans="1:49" ht="20.100000000000001" customHeight="1" x14ac:dyDescent="0.25">
      <c r="A66" s="121" t="s">
        <v>87</v>
      </c>
      <c r="B66" s="19">
        <f>SUM(B57:B59)</f>
        <v>1111.72</v>
      </c>
      <c r="C66" s="154">
        <f>SUM(C57:C59)</f>
        <v>461.55</v>
      </c>
      <c r="D66" s="154">
        <f>SUM(D57:D59)</f>
        <v>1146.69</v>
      </c>
      <c r="E66" s="154">
        <f t="shared" ref="E66:N66" si="176">SUM(E57:E59)</f>
        <v>632.67000000000007</v>
      </c>
      <c r="F66" s="154">
        <f t="shared" si="176"/>
        <v>431.12000000000012</v>
      </c>
      <c r="G66" s="154">
        <f t="shared" si="176"/>
        <v>1179.42</v>
      </c>
      <c r="H66" s="154">
        <f t="shared" si="176"/>
        <v>572.79999999999995</v>
      </c>
      <c r="I66" s="154">
        <f t="shared" si="176"/>
        <v>330.81000000000006</v>
      </c>
      <c r="J66" s="154">
        <f t="shared" si="176"/>
        <v>431.05</v>
      </c>
      <c r="K66" s="154">
        <f t="shared" si="176"/>
        <v>211.81999999999996</v>
      </c>
      <c r="L66" s="154">
        <f t="shared" si="176"/>
        <v>449.86999999999995</v>
      </c>
      <c r="M66" s="154">
        <f t="shared" ref="M66" si="177">SUM(M57:M59)</f>
        <v>497.9500000000001</v>
      </c>
      <c r="N66" s="154">
        <f t="shared" si="176"/>
        <v>943.92000000000007</v>
      </c>
      <c r="O66" s="154">
        <f>IF(O59="","",SUM(O57:O59))</f>
        <v>392.37</v>
      </c>
      <c r="P66" s="52">
        <f t="shared" si="141"/>
        <v>-0.58431858632087463</v>
      </c>
      <c r="R66" s="109" t="s">
        <v>87</v>
      </c>
      <c r="S66" s="19">
        <f>SUM(S57:S59)</f>
        <v>376.84800000000001</v>
      </c>
      <c r="T66" s="154">
        <f t="shared" ref="T66:AE66" si="178">SUM(T57:T59)</f>
        <v>361.52099999999996</v>
      </c>
      <c r="U66" s="154">
        <f t="shared" si="178"/>
        <v>353.411</v>
      </c>
      <c r="V66" s="154">
        <f t="shared" si="178"/>
        <v>296.82099999999997</v>
      </c>
      <c r="W66" s="154">
        <f t="shared" si="178"/>
        <v>289.45600000000002</v>
      </c>
      <c r="X66" s="154">
        <f t="shared" si="178"/>
        <v>340.12899999999996</v>
      </c>
      <c r="Y66" s="154">
        <f t="shared" si="178"/>
        <v>363.57</v>
      </c>
      <c r="Z66" s="154">
        <f t="shared" si="178"/>
        <v>267.97200000000004</v>
      </c>
      <c r="AA66" s="154">
        <f t="shared" si="178"/>
        <v>304.03699999999998</v>
      </c>
      <c r="AB66" s="154">
        <f t="shared" si="178"/>
        <v>218.93900000000002</v>
      </c>
      <c r="AC66" s="154">
        <f t="shared" si="178"/>
        <v>237.03700000000001</v>
      </c>
      <c r="AD66" s="154">
        <f t="shared" ref="AD66" si="179">SUM(AD57:AD59)</f>
        <v>470.44100000000003</v>
      </c>
      <c r="AE66" s="154">
        <f t="shared" si="178"/>
        <v>626.85100000000011</v>
      </c>
      <c r="AF66" s="154">
        <f>IF(AF58="","",SUM(AF56:AF58))</f>
        <v>332.541</v>
      </c>
      <c r="AG66" s="52">
        <f t="shared" ref="AG66" si="180">IF(AF66="","",(AF66-AE66)/AE66)</f>
        <v>-0.46950551247425637</v>
      </c>
      <c r="AI66" s="125">
        <f t="shared" si="154"/>
        <v>3.3897744036268125</v>
      </c>
      <c r="AJ66" s="157">
        <f t="shared" si="154"/>
        <v>7.8327591810204735</v>
      </c>
      <c r="AK66" s="157">
        <f t="shared" si="167"/>
        <v>3.0820099590996692</v>
      </c>
      <c r="AL66" s="157">
        <f t="shared" si="167"/>
        <v>4.691561161426967</v>
      </c>
      <c r="AM66" s="157">
        <f t="shared" si="167"/>
        <v>6.7140471330488012</v>
      </c>
      <c r="AN66" s="157">
        <f t="shared" si="167"/>
        <v>2.883866646317681</v>
      </c>
      <c r="AO66" s="157">
        <f t="shared" si="167"/>
        <v>6.3472416201117321</v>
      </c>
      <c r="AP66" s="157">
        <f t="shared" si="167"/>
        <v>8.1004806384329378</v>
      </c>
      <c r="AQ66" s="157">
        <f t="shared" si="167"/>
        <v>7.0534044774388116</v>
      </c>
      <c r="AR66" s="157">
        <f t="shared" si="167"/>
        <v>10.33608724388632</v>
      </c>
      <c r="AS66" s="157">
        <f t="shared" si="167"/>
        <v>5.2690110476359839</v>
      </c>
      <c r="AT66" s="157">
        <f t="shared" si="168"/>
        <v>9.4475549753991359</v>
      </c>
      <c r="AU66" s="157">
        <f t="shared" si="169"/>
        <v>6.6409335536909921</v>
      </c>
      <c r="AV66" s="157">
        <f t="shared" ref="AV66" si="181">(AF66/O66)*10</f>
        <v>8.4751892346509674</v>
      </c>
      <c r="AW66" s="52">
        <f t="shared" ref="AW66" si="182">IF(AV66="","",(AV66-AU66)/AU66)</f>
        <v>0.27620449235492001</v>
      </c>
    </row>
    <row r="67" spans="1:49" ht="20.100000000000001" customHeight="1" thickBot="1" x14ac:dyDescent="0.3">
      <c r="A67" s="122" t="s">
        <v>88</v>
      </c>
      <c r="B67" s="21">
        <f>SUM(B60:B62)</f>
        <v>468.49</v>
      </c>
      <c r="C67" s="155">
        <f>SUM(C60:C62)</f>
        <v>604.85</v>
      </c>
      <c r="D67" s="155">
        <f>IF(D62="","",SUM(D60:D62))</f>
        <v>318.30999999999995</v>
      </c>
      <c r="E67" s="155">
        <f t="shared" ref="E67:O67" si="183">IF(E62="","",SUM(E60:E62))</f>
        <v>385.83</v>
      </c>
      <c r="F67" s="155">
        <f t="shared" si="183"/>
        <v>322.33000000000004</v>
      </c>
      <c r="G67" s="155">
        <f t="shared" si="183"/>
        <v>812.32999999999993</v>
      </c>
      <c r="H67" s="155">
        <f t="shared" si="183"/>
        <v>269.86</v>
      </c>
      <c r="I67" s="155">
        <f t="shared" si="183"/>
        <v>299.23</v>
      </c>
      <c r="J67" s="155">
        <f t="shared" si="183"/>
        <v>522.41</v>
      </c>
      <c r="K67" s="155">
        <f t="shared" si="183"/>
        <v>441.44000000000005</v>
      </c>
      <c r="L67" s="155">
        <f t="shared" si="183"/>
        <v>589.30999999999995</v>
      </c>
      <c r="M67" s="155">
        <f t="shared" ref="M67" si="184">IF(M62="","",SUM(M60:M62))</f>
        <v>520.89999999999975</v>
      </c>
      <c r="N67" s="155">
        <f t="shared" si="183"/>
        <v>277.97000000000008</v>
      </c>
      <c r="O67" s="155" t="str">
        <f t="shared" si="183"/>
        <v/>
      </c>
      <c r="P67" s="55" t="str">
        <f t="shared" si="141"/>
        <v/>
      </c>
      <c r="R67" s="110" t="s">
        <v>88</v>
      </c>
      <c r="S67" s="21">
        <f>SUM(S60:S62)</f>
        <v>173.405</v>
      </c>
      <c r="T67" s="155">
        <f t="shared" ref="T67:AE67" si="185">SUM(T60:T62)</f>
        <v>230.471</v>
      </c>
      <c r="U67" s="155">
        <f t="shared" si="185"/>
        <v>139.79900000000001</v>
      </c>
      <c r="V67" s="155">
        <f t="shared" si="185"/>
        <v>227.17700000000002</v>
      </c>
      <c r="W67" s="155">
        <f t="shared" si="185"/>
        <v>179.22899999999998</v>
      </c>
      <c r="X67" s="155">
        <f t="shared" si="185"/>
        <v>388.57100000000008</v>
      </c>
      <c r="Y67" s="155">
        <f t="shared" si="185"/>
        <v>211.57600000000002</v>
      </c>
      <c r="Z67" s="155">
        <f t="shared" si="185"/>
        <v>147.53800000000001</v>
      </c>
      <c r="AA67" s="155">
        <f t="shared" si="185"/>
        <v>238.09199999999998</v>
      </c>
      <c r="AB67" s="155">
        <f t="shared" si="185"/>
        <v>412.428</v>
      </c>
      <c r="AC67" s="155">
        <f t="shared" si="185"/>
        <v>487.82399999999996</v>
      </c>
      <c r="AD67" s="155">
        <f t="shared" ref="AD67" si="186">SUM(AD60:AD62)</f>
        <v>426.8599999999999</v>
      </c>
      <c r="AE67" s="155">
        <f t="shared" si="185"/>
        <v>741.05799999999999</v>
      </c>
      <c r="AF67" s="155"/>
      <c r="AG67" s="55"/>
      <c r="AI67" s="126">
        <f t="shared" si="154"/>
        <v>3.7013596875066703</v>
      </c>
      <c r="AJ67" s="158">
        <f t="shared" si="154"/>
        <v>3.8103827395221956</v>
      </c>
      <c r="AK67" s="158">
        <f t="shared" ref="AK67:AS67" si="187">IF(U62="","",(U67/D67)*10)</f>
        <v>4.3919135434010883</v>
      </c>
      <c r="AL67" s="158">
        <f t="shared" si="187"/>
        <v>5.8880076717725425</v>
      </c>
      <c r="AM67" s="158">
        <f t="shared" si="187"/>
        <v>5.5604194459094707</v>
      </c>
      <c r="AN67" s="158">
        <f t="shared" si="187"/>
        <v>4.7834131449041664</v>
      </c>
      <c r="AO67" s="158">
        <f t="shared" si="187"/>
        <v>7.840213444008004</v>
      </c>
      <c r="AP67" s="158">
        <f t="shared" si="187"/>
        <v>4.9305885105103098</v>
      </c>
      <c r="AQ67" s="158">
        <f t="shared" si="187"/>
        <v>4.5575697249286957</v>
      </c>
      <c r="AR67" s="158">
        <f t="shared" si="187"/>
        <v>9.3427872417542588</v>
      </c>
      <c r="AS67" s="158">
        <f t="shared" si="187"/>
        <v>8.2778843053740818</v>
      </c>
      <c r="AT67" s="158">
        <f t="shared" ref="AT67" si="188">IF(AD62="","",(AD67/M67)*10)</f>
        <v>8.1946630831253628</v>
      </c>
      <c r="AU67" s="158">
        <f t="shared" ref="AU67" si="189">IF(AE62="","",(AE67/N67)*10)</f>
        <v>26.659639529445617</v>
      </c>
      <c r="AV67" s="158" t="str">
        <f t="shared" ref="AV67" si="190">IF(AF62="","",(AF67/O67)*10)</f>
        <v/>
      </c>
      <c r="AW67" s="55" t="str">
        <f t="shared" si="162"/>
        <v/>
      </c>
    </row>
    <row r="69" spans="1:49" x14ac:dyDescent="0.25"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</row>
    <row r="70" spans="1:49" x14ac:dyDescent="0.25"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</row>
  </sheetData>
  <mergeCells count="24">
    <mergeCell ref="AI48:AV48"/>
    <mergeCell ref="AW48:AW49"/>
    <mergeCell ref="A48:A49"/>
    <mergeCell ref="B48:O48"/>
    <mergeCell ref="P48:P49"/>
    <mergeCell ref="R48:R49"/>
    <mergeCell ref="S48:AF48"/>
    <mergeCell ref="AG48:AG49"/>
    <mergeCell ref="AI4:AV4"/>
    <mergeCell ref="AW4:AW5"/>
    <mergeCell ref="A26:A27"/>
    <mergeCell ref="B26:O26"/>
    <mergeCell ref="P26:P27"/>
    <mergeCell ref="R26:R27"/>
    <mergeCell ref="S26:AF26"/>
    <mergeCell ref="AG26:AG27"/>
    <mergeCell ref="AI26:AV26"/>
    <mergeCell ref="AW26:AW27"/>
    <mergeCell ref="A4:A5"/>
    <mergeCell ref="B4:O4"/>
    <mergeCell ref="P4:P5"/>
    <mergeCell ref="R4:R5"/>
    <mergeCell ref="S4:AF4"/>
    <mergeCell ref="AG4:AG5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2" r:id="rId1"/>
  <ignoredErrors>
    <ignoredError sqref="B42:L45 N64:N67 AE64:AE67 AE20:AE23 N42:N45 N20:N23 B20:L23 B64:L67 S20:AC23 S64:AC67 S42:AC45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F97BADF9-E73C-4CBE-9EA6-0DCAB1E3895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P7:P23</xm:sqref>
        </x14:conditionalFormatting>
        <x14:conditionalFormatting xmlns:xm="http://schemas.microsoft.com/office/excel/2006/main">
          <x14:cfRule type="iconSet" priority="6" id="{DF7F9376-1712-412E-A17F-1F42DD0D83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P29:P45</xm:sqref>
        </x14:conditionalFormatting>
        <x14:conditionalFormatting xmlns:xm="http://schemas.microsoft.com/office/excel/2006/main">
          <x14:cfRule type="iconSet" priority="3" id="{DFB646B7-F349-4B2D-B8D4-12667408966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P51:P67</xm:sqref>
        </x14:conditionalFormatting>
        <x14:conditionalFormatting xmlns:xm="http://schemas.microsoft.com/office/excel/2006/main">
          <x14:cfRule type="iconSet" priority="7" id="{34372654-609B-41E8-9BCB-11F5C521B6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AG7:AG23</xm:sqref>
        </x14:conditionalFormatting>
        <x14:conditionalFormatting xmlns:xm="http://schemas.microsoft.com/office/excel/2006/main">
          <x14:cfRule type="iconSet" priority="4" id="{A8BC959F-865D-438E-B552-296C510297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AG29:AG45</xm:sqref>
        </x14:conditionalFormatting>
        <x14:conditionalFormatting xmlns:xm="http://schemas.microsoft.com/office/excel/2006/main">
          <x14:cfRule type="iconSet" priority="1" id="{0CDCEF7F-BAC5-4375-B39C-2D1D538ACA1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AG51:AG67</xm:sqref>
        </x14:conditionalFormatting>
        <x14:conditionalFormatting xmlns:xm="http://schemas.microsoft.com/office/excel/2006/main">
          <x14:cfRule type="iconSet" priority="8" id="{2A66CD7A-28DD-49A2-BDA3-78C9C6EEEC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AW7:AW23</xm:sqref>
        </x14:conditionalFormatting>
        <x14:conditionalFormatting xmlns:xm="http://schemas.microsoft.com/office/excel/2006/main">
          <x14:cfRule type="iconSet" priority="5" id="{EF5D6AF8-0D0C-4D3F-9A6D-5F98D201C9C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AW29:AW45</xm:sqref>
        </x14:conditionalFormatting>
        <x14:conditionalFormatting xmlns:xm="http://schemas.microsoft.com/office/excel/2006/main">
          <x14:cfRule type="iconSet" priority="2" id="{25D06D3F-C46F-47E7-991C-8DBEAD2E0E7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AW51:AW67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lha5">
    <pageSetUpPr fitToPage="1"/>
  </sheetPr>
  <dimension ref="A1:T69"/>
  <sheetViews>
    <sheetView showGridLines="0" topLeftCell="D4" zoomScale="160" zoomScaleNormal="160" workbookViewId="0">
      <selection activeCell="A14" sqref="A14:XFD14"/>
    </sheetView>
  </sheetViews>
  <sheetFormatPr defaultRowHeight="15" x14ac:dyDescent="0.25"/>
  <cols>
    <col min="1" max="1" width="3.140625" customWidth="1"/>
    <col min="2" max="2" width="28.7109375" customWidth="1"/>
    <col min="4" max="4" width="11" bestFit="1" customWidth="1"/>
    <col min="5" max="6" width="9.140625" customWidth="1"/>
    <col min="7" max="7" width="10.85546875" customWidth="1"/>
    <col min="8" max="8" width="1.85546875" customWidth="1"/>
    <col min="11" max="12" width="9.140625" customWidth="1"/>
    <col min="13" max="13" width="10.85546875" customWidth="1"/>
    <col min="14" max="14" width="1.85546875" customWidth="1"/>
    <col min="16" max="16" width="9.140625" style="34"/>
    <col min="17" max="17" width="10.85546875" customWidth="1"/>
  </cols>
  <sheetData>
    <row r="1" spans="1:20" ht="15.75" x14ac:dyDescent="0.25">
      <c r="A1" s="4" t="s">
        <v>24</v>
      </c>
    </row>
    <row r="3" spans="1:20" ht="8.25" customHeight="1" thickBot="1" x14ac:dyDescent="0.3">
      <c r="Q3" s="10"/>
    </row>
    <row r="4" spans="1:20" x14ac:dyDescent="0.25">
      <c r="A4" s="332" t="s">
        <v>3</v>
      </c>
      <c r="B4" s="315"/>
      <c r="C4" s="351" t="s">
        <v>1</v>
      </c>
      <c r="D4" s="349"/>
      <c r="E4" s="344" t="s">
        <v>104</v>
      </c>
      <c r="F4" s="344"/>
      <c r="G4" s="130" t="s">
        <v>0</v>
      </c>
      <c r="I4" s="345">
        <v>1000</v>
      </c>
      <c r="J4" s="344"/>
      <c r="K4" s="354" t="s">
        <v>104</v>
      </c>
      <c r="L4" s="355"/>
      <c r="M4" s="130" t="s">
        <v>0</v>
      </c>
      <c r="O4" s="343" t="s">
        <v>22</v>
      </c>
      <c r="P4" s="344"/>
      <c r="Q4" s="130" t="s">
        <v>0</v>
      </c>
    </row>
    <row r="5" spans="1:20" x14ac:dyDescent="0.25">
      <c r="A5" s="350"/>
      <c r="B5" s="316"/>
      <c r="C5" s="352" t="s">
        <v>154</v>
      </c>
      <c r="D5" s="342"/>
      <c r="E5" s="346" t="str">
        <f>C5</f>
        <v>jan-out</v>
      </c>
      <c r="F5" s="346"/>
      <c r="G5" s="131" t="s">
        <v>149</v>
      </c>
      <c r="I5" s="341" t="str">
        <f>C5</f>
        <v>jan-out</v>
      </c>
      <c r="J5" s="346"/>
      <c r="K5" s="347" t="str">
        <f>C5</f>
        <v>jan-out</v>
      </c>
      <c r="L5" s="348"/>
      <c r="M5" s="131" t="str">
        <f>G5</f>
        <v>2023 /2022</v>
      </c>
      <c r="O5" s="341" t="str">
        <f>C5</f>
        <v>jan-out</v>
      </c>
      <c r="P5" s="342"/>
      <c r="Q5" s="131" t="str">
        <f>G5</f>
        <v>2023 /2022</v>
      </c>
    </row>
    <row r="6" spans="1:20" ht="19.5" customHeight="1" x14ac:dyDescent="0.25">
      <c r="A6" s="350"/>
      <c r="B6" s="316"/>
      <c r="C6" s="139">
        <v>2022</v>
      </c>
      <c r="D6" s="137">
        <v>2023</v>
      </c>
      <c r="E6" s="68">
        <f>C6</f>
        <v>2022</v>
      </c>
      <c r="F6" s="137">
        <f>D6</f>
        <v>2023</v>
      </c>
      <c r="G6" s="131" t="s">
        <v>1</v>
      </c>
      <c r="I6" s="16">
        <f>C6</f>
        <v>2022</v>
      </c>
      <c r="J6" s="138">
        <f>D6</f>
        <v>2023</v>
      </c>
      <c r="K6" s="136">
        <f>E6</f>
        <v>2022</v>
      </c>
      <c r="L6" s="137">
        <f>D6</f>
        <v>2023</v>
      </c>
      <c r="M6" s="260">
        <v>1000</v>
      </c>
      <c r="O6" s="16">
        <f>C6</f>
        <v>2022</v>
      </c>
      <c r="P6" s="138">
        <f>D6</f>
        <v>2023</v>
      </c>
      <c r="Q6" s="131"/>
    </row>
    <row r="7" spans="1:20" ht="19.5" customHeight="1" x14ac:dyDescent="0.25">
      <c r="A7" s="23" t="s">
        <v>115</v>
      </c>
      <c r="B7" s="15"/>
      <c r="C7" s="78">
        <f>C8+C9</f>
        <v>1207885.0400000028</v>
      </c>
      <c r="D7" s="210">
        <f>D8+D9</f>
        <v>1216508.5900000003</v>
      </c>
      <c r="E7" s="216">
        <f t="shared" ref="E7" si="0">C7/$C$20</f>
        <v>0.4478457446357873</v>
      </c>
      <c r="F7" s="217">
        <f t="shared" ref="F7" si="1">D7/$D$20</f>
        <v>0.45162603641317889</v>
      </c>
      <c r="G7" s="53">
        <f>(D7-C7)/C7</f>
        <v>7.1393797542168959E-3</v>
      </c>
      <c r="I7" s="224">
        <f>I8+I9</f>
        <v>355767.03100000002</v>
      </c>
      <c r="J7" s="225">
        <f>J8+J9</f>
        <v>363775.11899999989</v>
      </c>
      <c r="K7" s="229">
        <f t="shared" ref="K7" si="2">I7/$I$20</f>
        <v>0.46234783667107776</v>
      </c>
      <c r="L7" s="230">
        <f t="shared" ref="L7" si="3">J7/$J$20</f>
        <v>0.47266788380084906</v>
      </c>
      <c r="M7" s="53">
        <f>(J7-I7)/I7</f>
        <v>2.2509359502735575E-2</v>
      </c>
      <c r="O7" s="63">
        <f t="shared" ref="O7" si="4">(I7/C7)*10</f>
        <v>2.9453716141728119</v>
      </c>
      <c r="P7" s="237">
        <f t="shared" ref="P7" si="5">(J7/D7)*10</f>
        <v>2.9903210054603875</v>
      </c>
      <c r="Q7" s="53">
        <f>(P7-O7)/O7</f>
        <v>1.5261025492092045E-2</v>
      </c>
    </row>
    <row r="8" spans="1:20" ht="20.100000000000001" customHeight="1" x14ac:dyDescent="0.25">
      <c r="A8" s="8" t="s">
        <v>4</v>
      </c>
      <c r="C8" s="19">
        <v>587265.68000000156</v>
      </c>
      <c r="D8" s="140">
        <v>601066.56999999983</v>
      </c>
      <c r="E8" s="214">
        <f t="shared" ref="E8:E19" si="6">C8/$C$20</f>
        <v>0.21773962508770045</v>
      </c>
      <c r="F8" s="215">
        <f t="shared" ref="F8:F19" si="7">D8/$D$20</f>
        <v>0.2231445917118961</v>
      </c>
      <c r="G8" s="52">
        <f>(D8-C8)/C8</f>
        <v>2.3500249495250994E-2</v>
      </c>
      <c r="I8" s="19">
        <v>198935.82899999968</v>
      </c>
      <c r="J8" s="140">
        <v>205849.96599999999</v>
      </c>
      <c r="K8" s="227">
        <f t="shared" ref="K8:K19" si="8">I8/$I$20</f>
        <v>0.25853309092746513</v>
      </c>
      <c r="L8" s="228">
        <f t="shared" ref="L8:L19" si="9">J8/$J$20</f>
        <v>0.26746927628576145</v>
      </c>
      <c r="M8" s="52">
        <f>(J8-I8)/I8</f>
        <v>3.4755614585647715E-2</v>
      </c>
      <c r="O8" s="27">
        <f t="shared" ref="O8:O20" si="10">(I8/C8)*10</f>
        <v>3.3874928465085707</v>
      </c>
      <c r="P8" s="143">
        <f t="shared" ref="P8:P20" si="11">(J8/D8)*10</f>
        <v>3.4247448830834171</v>
      </c>
      <c r="Q8" s="52">
        <f>(P8-O8)/O8</f>
        <v>1.0996934388582206E-2</v>
      </c>
      <c r="R8" s="119"/>
      <c r="S8" s="296"/>
      <c r="T8" s="2"/>
    </row>
    <row r="9" spans="1:20" ht="20.100000000000001" customHeight="1" x14ac:dyDescent="0.25">
      <c r="A9" s="8" t="s">
        <v>5</v>
      </c>
      <c r="C9" s="19">
        <v>620619.36000000115</v>
      </c>
      <c r="D9" s="140">
        <v>615442.0200000006</v>
      </c>
      <c r="E9" s="214">
        <f t="shared" si="6"/>
        <v>0.2301061195480868</v>
      </c>
      <c r="F9" s="215">
        <f t="shared" si="7"/>
        <v>0.22848144470128284</v>
      </c>
      <c r="G9" s="52">
        <f>(D9-C9)/C9</f>
        <v>-8.342214783632498E-3</v>
      </c>
      <c r="I9" s="19">
        <v>156831.20200000034</v>
      </c>
      <c r="J9" s="140">
        <v>157925.1529999999</v>
      </c>
      <c r="K9" s="227">
        <f t="shared" si="8"/>
        <v>0.20381474574361264</v>
      </c>
      <c r="L9" s="228">
        <f t="shared" si="9"/>
        <v>0.20519860751508762</v>
      </c>
      <c r="M9" s="52">
        <f>(J9-I9)/I9</f>
        <v>6.9753402769913223E-3</v>
      </c>
      <c r="O9" s="27">
        <f t="shared" si="10"/>
        <v>2.5270111135430913</v>
      </c>
      <c r="P9" s="143">
        <f t="shared" si="11"/>
        <v>2.5660443692161246</v>
      </c>
      <c r="Q9" s="52">
        <f t="shared" ref="Q9:Q20" si="12">(P9-O9)/O9</f>
        <v>1.5446412350084695E-2</v>
      </c>
      <c r="R9" s="119"/>
      <c r="S9" s="119"/>
      <c r="T9" s="2"/>
    </row>
    <row r="10" spans="1:20" ht="20.100000000000001" customHeight="1" x14ac:dyDescent="0.25">
      <c r="A10" s="23" t="s">
        <v>38</v>
      </c>
      <c r="B10" s="15"/>
      <c r="C10" s="78">
        <f>C11+C12</f>
        <v>948622.80000000051</v>
      </c>
      <c r="D10" s="210">
        <f>D11+D12</f>
        <v>956974.06000000017</v>
      </c>
      <c r="E10" s="216">
        <f t="shared" si="6"/>
        <v>0.35171946847233471</v>
      </c>
      <c r="F10" s="217">
        <f t="shared" si="7"/>
        <v>0.35527443473952586</v>
      </c>
      <c r="G10" s="53">
        <f>(D10-C10)/C10</f>
        <v>8.8035623853861145E-3</v>
      </c>
      <c r="I10" s="224">
        <f>I11+I12</f>
        <v>127171.77000000006</v>
      </c>
      <c r="J10" s="225">
        <f>J11+J12</f>
        <v>125364.7340000001</v>
      </c>
      <c r="K10" s="229">
        <f t="shared" si="8"/>
        <v>0.16526993122398656</v>
      </c>
      <c r="L10" s="230">
        <f t="shared" si="9"/>
        <v>0.16289152398857829</v>
      </c>
      <c r="M10" s="53">
        <f>(J10-I10)/I10</f>
        <v>-1.4209411412611169E-2</v>
      </c>
      <c r="O10" s="63">
        <f t="shared" si="10"/>
        <v>1.3405936479705105</v>
      </c>
      <c r="P10" s="237">
        <f t="shared" si="11"/>
        <v>1.3100118304147144</v>
      </c>
      <c r="Q10" s="53">
        <f t="shared" si="12"/>
        <v>-2.2812145650617659E-2</v>
      </c>
      <c r="T10" s="2"/>
    </row>
    <row r="11" spans="1:20" ht="20.100000000000001" customHeight="1" x14ac:dyDescent="0.25">
      <c r="A11" s="8"/>
      <c r="B11" t="s">
        <v>6</v>
      </c>
      <c r="C11" s="19">
        <v>907640.78000000049</v>
      </c>
      <c r="D11" s="140">
        <v>927952.2200000002</v>
      </c>
      <c r="E11" s="214">
        <f t="shared" si="6"/>
        <v>0.33652462570519631</v>
      </c>
      <c r="F11" s="215">
        <f t="shared" si="7"/>
        <v>0.34450014290438358</v>
      </c>
      <c r="G11" s="52">
        <f t="shared" ref="G11:G19" si="13">(D11-C11)/C11</f>
        <v>2.23782805351691E-2</v>
      </c>
      <c r="I11" s="19">
        <v>118859.96700000006</v>
      </c>
      <c r="J11" s="140">
        <v>119217.9160000001</v>
      </c>
      <c r="K11" s="227">
        <f t="shared" si="8"/>
        <v>0.1544680755121621</v>
      </c>
      <c r="L11" s="228">
        <f t="shared" si="9"/>
        <v>0.15490471206984183</v>
      </c>
      <c r="M11" s="52">
        <f t="shared" ref="M11:M19" si="14">(J11-I11)/I11</f>
        <v>3.0115185880880877E-3</v>
      </c>
      <c r="O11" s="27">
        <f t="shared" si="10"/>
        <v>1.3095485528977666</v>
      </c>
      <c r="P11" s="143">
        <f t="shared" si="11"/>
        <v>1.2847419665637534</v>
      </c>
      <c r="Q11" s="52">
        <f t="shared" si="12"/>
        <v>-1.8942853458255714E-2</v>
      </c>
    </row>
    <row r="12" spans="1:20" ht="20.100000000000001" customHeight="1" x14ac:dyDescent="0.25">
      <c r="A12" s="8"/>
      <c r="B12" t="s">
        <v>39</v>
      </c>
      <c r="C12" s="19">
        <v>40982.020000000004</v>
      </c>
      <c r="D12" s="140">
        <v>29021.840000000022</v>
      </c>
      <c r="E12" s="218">
        <f t="shared" si="6"/>
        <v>1.5194842767138407E-2</v>
      </c>
      <c r="F12" s="219">
        <f t="shared" si="7"/>
        <v>1.0774291835142289E-2</v>
      </c>
      <c r="G12" s="52">
        <f t="shared" si="13"/>
        <v>-0.29183968969806712</v>
      </c>
      <c r="I12" s="19">
        <v>8311.8030000000035</v>
      </c>
      <c r="J12" s="140">
        <v>6146.8179999999975</v>
      </c>
      <c r="K12" s="231">
        <f t="shared" si="8"/>
        <v>1.0801855711824447E-2</v>
      </c>
      <c r="L12" s="232">
        <f t="shared" si="9"/>
        <v>7.986811918736441E-3</v>
      </c>
      <c r="M12" s="52">
        <f t="shared" si="14"/>
        <v>-0.26047116371742751</v>
      </c>
      <c r="O12" s="27">
        <f t="shared" si="10"/>
        <v>2.028158446069765</v>
      </c>
      <c r="P12" s="143">
        <f t="shared" si="11"/>
        <v>2.1179973426908814</v>
      </c>
      <c r="Q12" s="52">
        <f t="shared" si="12"/>
        <v>4.4295797892521277E-2</v>
      </c>
    </row>
    <row r="13" spans="1:20" ht="20.100000000000001" customHeight="1" x14ac:dyDescent="0.25">
      <c r="A13" s="23" t="s">
        <v>130</v>
      </c>
      <c r="B13" s="15"/>
      <c r="C13" s="78">
        <f>SUM(C14:C16)</f>
        <v>497875.42000000062</v>
      </c>
      <c r="D13" s="210">
        <f>SUM(D14:D16)</f>
        <v>483758.58</v>
      </c>
      <c r="E13" s="216">
        <f t="shared" si="6"/>
        <v>0.18459653097926859</v>
      </c>
      <c r="F13" s="217">
        <f t="shared" si="7"/>
        <v>0.17959426827086167</v>
      </c>
      <c r="G13" s="53">
        <f t="shared" si="13"/>
        <v>-2.8354161368320994E-2</v>
      </c>
      <c r="I13" s="224">
        <f>SUM(I14:I16)</f>
        <v>269917.2049999999</v>
      </c>
      <c r="J13" s="225">
        <f>SUM(J14:J16)</f>
        <v>265697.23600000003</v>
      </c>
      <c r="K13" s="229">
        <f t="shared" si="8"/>
        <v>0.35077909119705292</v>
      </c>
      <c r="L13" s="230">
        <f t="shared" si="9"/>
        <v>0.34523128084484206</v>
      </c>
      <c r="M13" s="53">
        <f t="shared" si="14"/>
        <v>-1.563430904673108E-2</v>
      </c>
      <c r="O13" s="63">
        <f t="shared" si="10"/>
        <v>5.4213804127948233</v>
      </c>
      <c r="P13" s="237">
        <f t="shared" si="11"/>
        <v>5.4923519082596952</v>
      </c>
      <c r="Q13" s="53">
        <f t="shared" si="12"/>
        <v>1.3091037717510913E-2</v>
      </c>
    </row>
    <row r="14" spans="1:20" ht="20.100000000000001" customHeight="1" x14ac:dyDescent="0.25">
      <c r="A14" s="8"/>
      <c r="B14" s="3" t="s">
        <v>7</v>
      </c>
      <c r="C14" s="31">
        <v>469390.73000000056</v>
      </c>
      <c r="D14" s="141">
        <v>455821.68999999994</v>
      </c>
      <c r="E14" s="214">
        <f t="shared" si="6"/>
        <v>0.17403530471905301</v>
      </c>
      <c r="F14" s="215">
        <f t="shared" si="7"/>
        <v>0.16922276164597955</v>
      </c>
      <c r="G14" s="52">
        <f t="shared" si="13"/>
        <v>-2.8907771570181207E-2</v>
      </c>
      <c r="I14" s="31">
        <v>253986.7619999999</v>
      </c>
      <c r="J14" s="141">
        <v>249823.19899999999</v>
      </c>
      <c r="K14" s="227">
        <f t="shared" si="8"/>
        <v>0.33007620077587191</v>
      </c>
      <c r="L14" s="228">
        <f t="shared" si="9"/>
        <v>0.32460549561579122</v>
      </c>
      <c r="M14" s="52">
        <f t="shared" si="14"/>
        <v>-1.639283467852513E-2</v>
      </c>
      <c r="O14" s="27">
        <f t="shared" si="10"/>
        <v>5.4109880269684831</v>
      </c>
      <c r="P14" s="143">
        <f t="shared" si="11"/>
        <v>5.4807220560302872</v>
      </c>
      <c r="Q14" s="52">
        <f t="shared" si="12"/>
        <v>1.2887485374990317E-2</v>
      </c>
      <c r="S14" s="119"/>
    </row>
    <row r="15" spans="1:20" ht="20.100000000000001" customHeight="1" x14ac:dyDescent="0.25">
      <c r="A15" s="8"/>
      <c r="B15" s="3" t="s">
        <v>8</v>
      </c>
      <c r="C15" s="31">
        <v>19040.270000000011</v>
      </c>
      <c r="D15" s="141">
        <v>16018.910000000011</v>
      </c>
      <c r="E15" s="214">
        <f t="shared" si="6"/>
        <v>7.0595326656387987E-3</v>
      </c>
      <c r="F15" s="215">
        <f t="shared" si="7"/>
        <v>5.9469837619144459E-3</v>
      </c>
      <c r="G15" s="52">
        <f t="shared" si="13"/>
        <v>-0.15868262372329797</v>
      </c>
      <c r="I15" s="31">
        <v>13653.434000000008</v>
      </c>
      <c r="J15" s="141">
        <v>12821.446000000007</v>
      </c>
      <c r="K15" s="227">
        <f t="shared" si="8"/>
        <v>1.7743734306373497E-2</v>
      </c>
      <c r="L15" s="228">
        <f t="shared" si="9"/>
        <v>1.6659428948154278E-2</v>
      </c>
      <c r="M15" s="52">
        <f t="shared" si="14"/>
        <v>-6.0936171808498925E-2</v>
      </c>
      <c r="O15" s="27">
        <f t="shared" si="10"/>
        <v>7.1708195314457202</v>
      </c>
      <c r="P15" s="143">
        <f t="shared" si="11"/>
        <v>8.0039440885803081</v>
      </c>
      <c r="Q15" s="52">
        <f t="shared" si="12"/>
        <v>0.11618261392315649</v>
      </c>
      <c r="S15" s="119"/>
    </row>
    <row r="16" spans="1:20" ht="20.100000000000001" customHeight="1" x14ac:dyDescent="0.25">
      <c r="A16" s="32"/>
      <c r="B16" s="33" t="s">
        <v>9</v>
      </c>
      <c r="C16" s="211">
        <v>9444.4200000000255</v>
      </c>
      <c r="D16" s="212">
        <v>11917.980000000029</v>
      </c>
      <c r="E16" s="218">
        <f t="shared" si="6"/>
        <v>3.5016935945767851E-3</v>
      </c>
      <c r="F16" s="219">
        <f t="shared" si="7"/>
        <v>4.4245228629676584E-3</v>
      </c>
      <c r="G16" s="52">
        <f t="shared" si="13"/>
        <v>0.26190703081819705</v>
      </c>
      <c r="I16" s="211">
        <v>2277.0089999999968</v>
      </c>
      <c r="J16" s="212">
        <v>3052.5909999999976</v>
      </c>
      <c r="K16" s="231">
        <f t="shared" si="8"/>
        <v>2.9591561148075369E-3</v>
      </c>
      <c r="L16" s="232">
        <f t="shared" si="9"/>
        <v>3.9663562808964874E-3</v>
      </c>
      <c r="M16" s="52">
        <f t="shared" si="14"/>
        <v>0.34061437613992823</v>
      </c>
      <c r="O16" s="27">
        <f t="shared" si="10"/>
        <v>2.4109569460062032</v>
      </c>
      <c r="P16" s="143">
        <f t="shared" si="11"/>
        <v>2.5613325412527881</v>
      </c>
      <c r="Q16" s="52">
        <f t="shared" si="12"/>
        <v>6.2371746412014914E-2</v>
      </c>
    </row>
    <row r="17" spans="1:17" ht="20.100000000000001" customHeight="1" x14ac:dyDescent="0.25">
      <c r="A17" s="8" t="s">
        <v>131</v>
      </c>
      <c r="B17" s="3"/>
      <c r="C17" s="19">
        <v>3207.59</v>
      </c>
      <c r="D17" s="140">
        <v>2177.14</v>
      </c>
      <c r="E17" s="214">
        <f t="shared" si="6"/>
        <v>1.1892733865106083E-3</v>
      </c>
      <c r="F17" s="215">
        <f t="shared" si="7"/>
        <v>8.0825825398946668E-4</v>
      </c>
      <c r="G17" s="54">
        <f t="shared" si="13"/>
        <v>-0.3212536514953595</v>
      </c>
      <c r="I17" s="31">
        <v>1876.5810000000006</v>
      </c>
      <c r="J17" s="141">
        <v>1551.4370000000001</v>
      </c>
      <c r="K17" s="227">
        <f t="shared" si="8"/>
        <v>2.4387677611646032E-3</v>
      </c>
      <c r="L17" s="228">
        <f t="shared" si="9"/>
        <v>2.0158455192212806E-3</v>
      </c>
      <c r="M17" s="54">
        <f t="shared" si="14"/>
        <v>-0.17326403709725313</v>
      </c>
      <c r="O17" s="238">
        <f t="shared" si="10"/>
        <v>5.8504391147247636</v>
      </c>
      <c r="P17" s="239">
        <f t="shared" si="11"/>
        <v>7.1260323176277138</v>
      </c>
      <c r="Q17" s="54">
        <f t="shared" si="12"/>
        <v>0.21803375402924111</v>
      </c>
    </row>
    <row r="18" spans="1:17" ht="20.100000000000001" customHeight="1" x14ac:dyDescent="0.25">
      <c r="A18" s="8" t="s">
        <v>10</v>
      </c>
      <c r="C18" s="19">
        <v>16726.150000000041</v>
      </c>
      <c r="D18" s="140">
        <v>15152.730000000014</v>
      </c>
      <c r="E18" s="214">
        <f t="shared" si="6"/>
        <v>6.2015298257521879E-3</v>
      </c>
      <c r="F18" s="215">
        <f t="shared" si="7"/>
        <v>5.625416414642064E-3</v>
      </c>
      <c r="G18" s="52">
        <f t="shared" si="13"/>
        <v>-9.4069466075577673E-2</v>
      </c>
      <c r="I18" s="19">
        <v>9634.1619999999784</v>
      </c>
      <c r="J18" s="140">
        <v>8628.8539999999975</v>
      </c>
      <c r="K18" s="227">
        <f t="shared" si="8"/>
        <v>1.2520367461589474E-2</v>
      </c>
      <c r="L18" s="228">
        <f t="shared" si="9"/>
        <v>1.1211822762970471E-2</v>
      </c>
      <c r="M18" s="52">
        <f t="shared" si="14"/>
        <v>-0.10434825571751681</v>
      </c>
      <c r="O18" s="27">
        <f t="shared" si="10"/>
        <v>5.7599399742319388</v>
      </c>
      <c r="P18" s="143">
        <f t="shared" si="11"/>
        <v>5.694587048010483</v>
      </c>
      <c r="Q18" s="52">
        <f t="shared" si="12"/>
        <v>-1.1346112375098204E-2</v>
      </c>
    </row>
    <row r="19" spans="1:17" ht="20.100000000000001" customHeight="1" thickBot="1" x14ac:dyDescent="0.3">
      <c r="A19" s="8" t="s">
        <v>11</v>
      </c>
      <c r="B19" s="10"/>
      <c r="C19" s="21">
        <v>22783.630000000037</v>
      </c>
      <c r="D19" s="142">
        <v>19048.160000000011</v>
      </c>
      <c r="E19" s="220">
        <f t="shared" si="6"/>
        <v>8.4474527003465943E-3</v>
      </c>
      <c r="F19" s="221">
        <f t="shared" si="7"/>
        <v>7.0715859078019829E-3</v>
      </c>
      <c r="G19" s="55">
        <f t="shared" si="13"/>
        <v>-0.16395411969032242</v>
      </c>
      <c r="I19" s="21">
        <v>5112.4239999999982</v>
      </c>
      <c r="J19" s="142">
        <v>4603.5979999999981</v>
      </c>
      <c r="K19" s="233">
        <f t="shared" si="8"/>
        <v>6.6440056851285274E-3</v>
      </c>
      <c r="L19" s="234">
        <f t="shared" si="9"/>
        <v>5.9816430835387098E-3</v>
      </c>
      <c r="M19" s="55">
        <f t="shared" si="14"/>
        <v>-9.9527347496999513E-2</v>
      </c>
      <c r="O19" s="240">
        <f t="shared" si="10"/>
        <v>2.2439023105624476</v>
      </c>
      <c r="P19" s="241">
        <f t="shared" si="11"/>
        <v>2.4168203123031282</v>
      </c>
      <c r="Q19" s="55">
        <f t="shared" si="12"/>
        <v>7.7061287796141922E-2</v>
      </c>
    </row>
    <row r="20" spans="1:17" ht="26.25" customHeight="1" thickBot="1" x14ac:dyDescent="0.3">
      <c r="A20" s="12" t="s">
        <v>12</v>
      </c>
      <c r="B20" s="48"/>
      <c r="C20" s="213">
        <f>C8+C9+C10+C13+C17+C18+C19</f>
        <v>2697100.6300000041</v>
      </c>
      <c r="D20" s="145">
        <f>D8+D9+D10+D13+D17+D18+D19</f>
        <v>2693619.2600000007</v>
      </c>
      <c r="E20" s="222">
        <f>E8+E9+E10+E13+E17+E18+E19</f>
        <v>0.99999999999999989</v>
      </c>
      <c r="F20" s="223">
        <f>F8+F9+F10+F13+F17+F18+F19</f>
        <v>1</v>
      </c>
      <c r="G20" s="55">
        <f>(D20-C20)/C20</f>
        <v>-1.2907823910164472E-3</v>
      </c>
      <c r="H20" s="1"/>
      <c r="I20" s="213">
        <f>I8+I9+I10+I13+I17+I18+I19</f>
        <v>769479.17300000007</v>
      </c>
      <c r="J20" s="226">
        <f>J8+J9+J10+J13+J17+J18+J19</f>
        <v>769620.97800000012</v>
      </c>
      <c r="K20" s="235">
        <f>K8+K9+K10+K13+K17+K18+K19</f>
        <v>0.99999999999999989</v>
      </c>
      <c r="L20" s="236">
        <f>L8+L9+L10+L13+L17+L18+L19</f>
        <v>0.99999999999999989</v>
      </c>
      <c r="M20" s="55">
        <f>(J20-I20)/I20</f>
        <v>1.8428698914252644E-4</v>
      </c>
      <c r="N20" s="1"/>
      <c r="O20" s="24">
        <f t="shared" si="10"/>
        <v>2.8529865161167489</v>
      </c>
      <c r="P20" s="242">
        <f t="shared" si="11"/>
        <v>2.857200308257374</v>
      </c>
      <c r="Q20" s="55">
        <f t="shared" si="12"/>
        <v>1.4769758345583015E-3</v>
      </c>
    </row>
    <row r="21" spans="1:17" x14ac:dyDescent="0.25">
      <c r="J21" s="272"/>
    </row>
    <row r="22" spans="1:17" x14ac:dyDescent="0.25">
      <c r="A22" s="1"/>
      <c r="D22" s="119"/>
    </row>
    <row r="23" spans="1:17" ht="8.25" customHeight="1" thickBot="1" x14ac:dyDescent="0.3"/>
    <row r="24" spans="1:17" ht="15" customHeight="1" x14ac:dyDescent="0.25">
      <c r="A24" s="332" t="s">
        <v>2</v>
      </c>
      <c r="B24" s="315"/>
      <c r="C24" s="351" t="s">
        <v>1</v>
      </c>
      <c r="D24" s="349"/>
      <c r="E24" s="344" t="s">
        <v>105</v>
      </c>
      <c r="F24" s="344"/>
      <c r="G24" s="130" t="s">
        <v>0</v>
      </c>
      <c r="I24" s="345">
        <v>1000</v>
      </c>
      <c r="J24" s="349"/>
      <c r="K24" s="344" t="s">
        <v>105</v>
      </c>
      <c r="L24" s="344"/>
      <c r="M24" s="130" t="s">
        <v>0</v>
      </c>
      <c r="O24" s="343" t="s">
        <v>22</v>
      </c>
      <c r="P24" s="344"/>
      <c r="Q24" s="130" t="s">
        <v>0</v>
      </c>
    </row>
    <row r="25" spans="1:17" ht="15" customHeight="1" x14ac:dyDescent="0.25">
      <c r="A25" s="350"/>
      <c r="B25" s="316"/>
      <c r="C25" s="352" t="str">
        <f>C5</f>
        <v>jan-out</v>
      </c>
      <c r="D25" s="342"/>
      <c r="E25" s="346" t="str">
        <f>C5</f>
        <v>jan-out</v>
      </c>
      <c r="F25" s="346"/>
      <c r="G25" s="131" t="str">
        <f>G5</f>
        <v>2023 /2022</v>
      </c>
      <c r="I25" s="341" t="str">
        <f>C5</f>
        <v>jan-out</v>
      </c>
      <c r="J25" s="342"/>
      <c r="K25" s="353" t="str">
        <f>C5</f>
        <v>jan-out</v>
      </c>
      <c r="L25" s="348"/>
      <c r="M25" s="131" t="str">
        <f>G5</f>
        <v>2023 /2022</v>
      </c>
      <c r="O25" s="341" t="str">
        <f>C5</f>
        <v>jan-out</v>
      </c>
      <c r="P25" s="342"/>
      <c r="Q25" s="131" t="str">
        <f>G5</f>
        <v>2023 /2022</v>
      </c>
    </row>
    <row r="26" spans="1:17" ht="19.5" customHeight="1" x14ac:dyDescent="0.25">
      <c r="A26" s="350"/>
      <c r="B26" s="316"/>
      <c r="C26" s="139">
        <f>C6</f>
        <v>2022</v>
      </c>
      <c r="D26" s="137">
        <f>D6</f>
        <v>2023</v>
      </c>
      <c r="E26" s="68">
        <f>C6</f>
        <v>2022</v>
      </c>
      <c r="F26" s="137">
        <f>D6</f>
        <v>2023</v>
      </c>
      <c r="G26" s="131" t="s">
        <v>1</v>
      </c>
      <c r="I26" s="16">
        <f>C6</f>
        <v>2022</v>
      </c>
      <c r="J26" s="138">
        <f>D6</f>
        <v>2023</v>
      </c>
      <c r="K26" s="136">
        <f>C6</f>
        <v>2022</v>
      </c>
      <c r="L26" s="137">
        <f>D6</f>
        <v>2023</v>
      </c>
      <c r="M26" s="260">
        <v>1000</v>
      </c>
      <c r="O26" s="16">
        <f>C6</f>
        <v>2022</v>
      </c>
      <c r="P26" s="138">
        <f>D6</f>
        <v>2023</v>
      </c>
      <c r="Q26" s="131"/>
    </row>
    <row r="27" spans="1:17" ht="19.5" customHeight="1" x14ac:dyDescent="0.25">
      <c r="A27" s="23" t="s">
        <v>115</v>
      </c>
      <c r="B27" s="15"/>
      <c r="C27" s="78">
        <f>C28+C29</f>
        <v>489058.49</v>
      </c>
      <c r="D27" s="210">
        <f>D28+D29</f>
        <v>483244.42999999988</v>
      </c>
      <c r="E27" s="216">
        <f>C27/$C$40</f>
        <v>0.40340243695219286</v>
      </c>
      <c r="F27" s="217">
        <f>D27/$D$40</f>
        <v>0.41032544578966496</v>
      </c>
      <c r="G27" s="53">
        <f>(D27-C27)/C27</f>
        <v>-1.1888271278145308E-2</v>
      </c>
      <c r="I27" s="78">
        <f>I28+I29</f>
        <v>124462.68799999997</v>
      </c>
      <c r="J27" s="210">
        <f>J28+J29</f>
        <v>124216.69000000013</v>
      </c>
      <c r="K27" s="216">
        <f>I27/$I$40</f>
        <v>0.36708340252373739</v>
      </c>
      <c r="L27" s="217">
        <f>J27/$J$40</f>
        <v>0.37596560881748176</v>
      </c>
      <c r="M27" s="53">
        <f>(J27-I27)/I27</f>
        <v>-1.9764798909037888E-3</v>
      </c>
      <c r="O27" s="63">
        <f t="shared" ref="O27" si="15">(I27/C27)*10</f>
        <v>2.544944838806499</v>
      </c>
      <c r="P27" s="237">
        <f t="shared" ref="P27" si="16">(J27/D27)*10</f>
        <v>2.570473290297421</v>
      </c>
      <c r="Q27" s="53">
        <f>(P27-O27)/O27</f>
        <v>1.0031043149404385E-2</v>
      </c>
    </row>
    <row r="28" spans="1:17" ht="20.100000000000001" customHeight="1" x14ac:dyDescent="0.25">
      <c r="A28" s="8" t="s">
        <v>4</v>
      </c>
      <c r="C28" s="19">
        <v>253370.63000000006</v>
      </c>
      <c r="D28" s="140">
        <v>247802.02999999985</v>
      </c>
      <c r="E28" s="214">
        <f>C28/$C$40</f>
        <v>0.20899408083910867</v>
      </c>
      <c r="F28" s="215">
        <f>D28/$D$40</f>
        <v>0.210410037064129</v>
      </c>
      <c r="G28" s="52">
        <f>(D28-C28)/C28</f>
        <v>-2.1978080095550964E-2</v>
      </c>
      <c r="I28" s="19">
        <v>69049.118999999948</v>
      </c>
      <c r="J28" s="140">
        <v>68099.452000000121</v>
      </c>
      <c r="K28" s="214">
        <f>I28/$I$40</f>
        <v>0.20364967164927719</v>
      </c>
      <c r="L28" s="215">
        <f>J28/$J$40</f>
        <v>0.20611603747706442</v>
      </c>
      <c r="M28" s="52">
        <f>(J28-I28)/I28</f>
        <v>-1.375349915760442E-2</v>
      </c>
      <c r="O28" s="27">
        <f t="shared" ref="O28:O40" si="17">(I28/C28)*10</f>
        <v>2.7252219012124623</v>
      </c>
      <c r="P28" s="143">
        <f t="shared" ref="P28:P40" si="18">(J28/D28)*10</f>
        <v>2.7481393917555947</v>
      </c>
      <c r="Q28" s="52">
        <f>(P28-O28)/O28</f>
        <v>8.4094034812124217E-3</v>
      </c>
    </row>
    <row r="29" spans="1:17" ht="20.100000000000001" customHeight="1" x14ac:dyDescent="0.25">
      <c r="A29" s="8" t="s">
        <v>5</v>
      </c>
      <c r="C29" s="19">
        <v>235687.85999999996</v>
      </c>
      <c r="D29" s="140">
        <v>235442.40000000002</v>
      </c>
      <c r="E29" s="214">
        <f>C29/$C$40</f>
        <v>0.19440835611308424</v>
      </c>
      <c r="F29" s="215">
        <f>D29/$D$40</f>
        <v>0.19991540872553595</v>
      </c>
      <c r="G29" s="52">
        <f t="shared" ref="G29:G40" si="19">(D29-C29)/C29</f>
        <v>-1.0414622119269685E-3</v>
      </c>
      <c r="I29" s="19">
        <v>55413.569000000025</v>
      </c>
      <c r="J29" s="140">
        <v>56117.238000000012</v>
      </c>
      <c r="K29" s="214">
        <f t="shared" ref="K29:K39" si="20">I29/$I$40</f>
        <v>0.16343373087446023</v>
      </c>
      <c r="L29" s="215">
        <f t="shared" ref="L29:L39" si="21">J29/$J$40</f>
        <v>0.16984957134041731</v>
      </c>
      <c r="M29" s="52">
        <f t="shared" ref="M29:M40" si="22">(J29-I29)/I29</f>
        <v>1.2698496283464197E-2</v>
      </c>
      <c r="O29" s="27">
        <f t="shared" si="17"/>
        <v>2.3511422692708921</v>
      </c>
      <c r="P29" s="143">
        <f t="shared" si="18"/>
        <v>2.3834805455601882</v>
      </c>
      <c r="Q29" s="52">
        <f t="shared" ref="Q29:Q38" si="23">(P29-O29)/O29</f>
        <v>1.3754283061451846E-2</v>
      </c>
    </row>
    <row r="30" spans="1:17" ht="20.100000000000001" customHeight="1" x14ac:dyDescent="0.25">
      <c r="A30" s="23" t="s">
        <v>38</v>
      </c>
      <c r="B30" s="15"/>
      <c r="C30" s="78">
        <f>C31+C32</f>
        <v>335971.43000000028</v>
      </c>
      <c r="D30" s="210">
        <f>D31+D32</f>
        <v>332758.09000000026</v>
      </c>
      <c r="E30" s="216">
        <f>C30/$C$40</f>
        <v>0.27712777996822668</v>
      </c>
      <c r="F30" s="217">
        <f>D30/$D$40</f>
        <v>0.28254668474785649</v>
      </c>
      <c r="G30" s="53">
        <f>(D30-C30)/C30</f>
        <v>-9.5643251570528571E-3</v>
      </c>
      <c r="I30" s="78">
        <f>I31+I32</f>
        <v>46401.338999999956</v>
      </c>
      <c r="J30" s="210">
        <f>J31+J32</f>
        <v>44789.944999999978</v>
      </c>
      <c r="K30" s="216">
        <f t="shared" si="20"/>
        <v>0.13685355567587762</v>
      </c>
      <c r="L30" s="217">
        <f t="shared" si="21"/>
        <v>0.13556534907528525</v>
      </c>
      <c r="M30" s="53">
        <f t="shared" si="22"/>
        <v>-3.4727316812990676E-2</v>
      </c>
      <c r="O30" s="63">
        <f t="shared" si="17"/>
        <v>1.3811096675690524</v>
      </c>
      <c r="P30" s="237">
        <f t="shared" si="18"/>
        <v>1.3460212191986058</v>
      </c>
      <c r="Q30" s="53">
        <f t="shared" si="23"/>
        <v>-2.5405982735757088E-2</v>
      </c>
    </row>
    <row r="31" spans="1:17" ht="20.100000000000001" customHeight="1" x14ac:dyDescent="0.25">
      <c r="A31" s="8"/>
      <c r="B31" t="s">
        <v>6</v>
      </c>
      <c r="C31" s="31">
        <v>315302.2600000003</v>
      </c>
      <c r="D31" s="141">
        <v>320118.88000000024</v>
      </c>
      <c r="E31" s="214">
        <f t="shared" ref="E31:E38" si="24">C31/$C$40</f>
        <v>0.26007870768286639</v>
      </c>
      <c r="F31" s="215">
        <f t="shared" ref="F31:F38" si="25">D31/$D$40</f>
        <v>0.27181466352687894</v>
      </c>
      <c r="G31" s="52">
        <f>(D31-C31)/C31</f>
        <v>1.5276198781448419E-2</v>
      </c>
      <c r="I31" s="31">
        <v>42563.937999999958</v>
      </c>
      <c r="J31" s="141">
        <v>42238.000999999982</v>
      </c>
      <c r="K31" s="214">
        <f>I31/$I$40</f>
        <v>0.12553573634734122</v>
      </c>
      <c r="L31" s="215">
        <f>J31/$J$40</f>
        <v>0.12784140167636393</v>
      </c>
      <c r="M31" s="52">
        <f>(J31-I31)/I31</f>
        <v>-7.6575856303516031E-3</v>
      </c>
      <c r="O31" s="27">
        <f t="shared" si="17"/>
        <v>1.3499407838053528</v>
      </c>
      <c r="P31" s="143">
        <f t="shared" si="18"/>
        <v>1.3194473565570375</v>
      </c>
      <c r="Q31" s="52">
        <f t="shared" si="23"/>
        <v>-2.258871471558719E-2</v>
      </c>
    </row>
    <row r="32" spans="1:17" ht="20.100000000000001" customHeight="1" x14ac:dyDescent="0.25">
      <c r="A32" s="8"/>
      <c r="B32" t="s">
        <v>39</v>
      </c>
      <c r="C32" s="31">
        <v>20669.170000000002</v>
      </c>
      <c r="D32" s="141">
        <v>12639.210000000001</v>
      </c>
      <c r="E32" s="218">
        <f t="shared" si="24"/>
        <v>1.70490722853603E-2</v>
      </c>
      <c r="F32" s="219">
        <f t="shared" si="25"/>
        <v>1.0732021220977536E-2</v>
      </c>
      <c r="G32" s="52">
        <f>(D32-C32)/C32</f>
        <v>-0.38849939305738934</v>
      </c>
      <c r="I32" s="31">
        <v>3837.4010000000007</v>
      </c>
      <c r="J32" s="141">
        <v>2551.9439999999986</v>
      </c>
      <c r="K32" s="218">
        <f>I32/$I$40</f>
        <v>1.1317819328536382E-2</v>
      </c>
      <c r="L32" s="219">
        <f>J32/$J$40</f>
        <v>7.723947398921337E-3</v>
      </c>
      <c r="M32" s="52">
        <f>(J32-I32)/I32</f>
        <v>-0.33498115000230677</v>
      </c>
      <c r="O32" s="27">
        <f t="shared" si="17"/>
        <v>1.8565820494969079</v>
      </c>
      <c r="P32" s="143">
        <f t="shared" si="18"/>
        <v>2.0190692298015449</v>
      </c>
      <c r="Q32" s="52">
        <f t="shared" si="23"/>
        <v>8.7519525651272689E-2</v>
      </c>
    </row>
    <row r="33" spans="1:17" ht="20.100000000000001" customHeight="1" x14ac:dyDescent="0.25">
      <c r="A33" s="23" t="s">
        <v>130</v>
      </c>
      <c r="B33" s="15"/>
      <c r="C33" s="78">
        <f>SUM(C34:C36)</f>
        <v>369899.18000000005</v>
      </c>
      <c r="D33" s="210">
        <f>SUM(D34:D36)</f>
        <v>346195.32</v>
      </c>
      <c r="E33" s="216">
        <f t="shared" si="24"/>
        <v>0.3051132608670547</v>
      </c>
      <c r="F33" s="217">
        <f t="shared" si="25"/>
        <v>0.29395630904487768</v>
      </c>
      <c r="G33" s="53">
        <f t="shared" si="19"/>
        <v>-6.408194795133107E-2</v>
      </c>
      <c r="I33" s="78">
        <f>SUM(I34:I36)</f>
        <v>162169.03900000002</v>
      </c>
      <c r="J33" s="210">
        <f>SUM(J34:J36)</f>
        <v>156027.15799999994</v>
      </c>
      <c r="K33" s="216">
        <f t="shared" si="20"/>
        <v>0.47829243909728747</v>
      </c>
      <c r="L33" s="217">
        <f t="shared" si="21"/>
        <v>0.47224608423820769</v>
      </c>
      <c r="M33" s="53">
        <f t="shared" si="22"/>
        <v>-3.7873326732854852E-2</v>
      </c>
      <c r="O33" s="63">
        <f t="shared" si="17"/>
        <v>4.3841416193461145</v>
      </c>
      <c r="P33" s="237">
        <f t="shared" si="18"/>
        <v>4.5069112430520422</v>
      </c>
      <c r="Q33" s="53">
        <f t="shared" si="23"/>
        <v>2.8003115402152209E-2</v>
      </c>
    </row>
    <row r="34" spans="1:17" ht="20.100000000000001" customHeight="1" x14ac:dyDescent="0.25">
      <c r="A34" s="8"/>
      <c r="B34" s="3" t="s">
        <v>7</v>
      </c>
      <c r="C34" s="31">
        <v>350413.07000000007</v>
      </c>
      <c r="D34" s="141">
        <v>327860.88</v>
      </c>
      <c r="E34" s="214">
        <f t="shared" si="24"/>
        <v>0.28904004177066711</v>
      </c>
      <c r="F34" s="215">
        <f t="shared" si="25"/>
        <v>0.27838843738559366</v>
      </c>
      <c r="G34" s="52">
        <f t="shared" si="19"/>
        <v>-6.4358872230422387E-2</v>
      </c>
      <c r="I34" s="31">
        <v>154900.90900000004</v>
      </c>
      <c r="J34" s="141">
        <v>149633.31099999993</v>
      </c>
      <c r="K34" s="214">
        <f t="shared" si="20"/>
        <v>0.45685621645693408</v>
      </c>
      <c r="L34" s="215">
        <f t="shared" si="21"/>
        <v>0.45289388140587628</v>
      </c>
      <c r="M34" s="52">
        <f t="shared" si="22"/>
        <v>-3.400624330745608E-2</v>
      </c>
      <c r="O34" s="27">
        <f t="shared" si="17"/>
        <v>4.4205231557144833</v>
      </c>
      <c r="P34" s="143">
        <f t="shared" si="18"/>
        <v>4.5639269619480043</v>
      </c>
      <c r="Q34" s="52">
        <f t="shared" si="23"/>
        <v>3.2440460366809871E-2</v>
      </c>
    </row>
    <row r="35" spans="1:17" ht="20.100000000000001" customHeight="1" x14ac:dyDescent="0.25">
      <c r="A35" s="8"/>
      <c r="B35" s="3" t="s">
        <v>8</v>
      </c>
      <c r="C35" s="31">
        <v>11268.920000000009</v>
      </c>
      <c r="D35" s="141">
        <v>8044.6200000000044</v>
      </c>
      <c r="E35" s="214">
        <f t="shared" si="24"/>
        <v>9.2952272228610314E-3</v>
      </c>
      <c r="F35" s="215">
        <f t="shared" si="25"/>
        <v>6.8307301290745498E-3</v>
      </c>
      <c r="G35" s="52">
        <f t="shared" si="19"/>
        <v>-0.28612324872303663</v>
      </c>
      <c r="I35" s="31">
        <v>5733.9089999999997</v>
      </c>
      <c r="J35" s="141">
        <v>4487.9119999999984</v>
      </c>
      <c r="K35" s="214">
        <f t="shared" si="20"/>
        <v>1.6911275654608079E-2</v>
      </c>
      <c r="L35" s="215">
        <f t="shared" si="21"/>
        <v>1.3583525429628497E-2</v>
      </c>
      <c r="M35" s="52">
        <f t="shared" si="22"/>
        <v>-0.21730323937823243</v>
      </c>
      <c r="O35" s="27">
        <f t="shared" si="17"/>
        <v>5.0882506930566507</v>
      </c>
      <c r="P35" s="143">
        <f t="shared" si="18"/>
        <v>5.5787743858628449</v>
      </c>
      <c r="Q35" s="52">
        <f t="shared" si="23"/>
        <v>9.6403208567446441E-2</v>
      </c>
    </row>
    <row r="36" spans="1:17" ht="20.100000000000001" customHeight="1" x14ac:dyDescent="0.25">
      <c r="A36" s="32"/>
      <c r="B36" s="33" t="s">
        <v>9</v>
      </c>
      <c r="C36" s="211">
        <v>8217.1900000000169</v>
      </c>
      <c r="D36" s="212">
        <v>10289.820000000023</v>
      </c>
      <c r="E36" s="218">
        <f t="shared" si="24"/>
        <v>6.7779918735266136E-3</v>
      </c>
      <c r="F36" s="219">
        <f t="shared" si="25"/>
        <v>8.7371415302095069E-3</v>
      </c>
      <c r="G36" s="52">
        <f t="shared" si="19"/>
        <v>0.25223099380688557</v>
      </c>
      <c r="I36" s="211">
        <v>1534.2209999999982</v>
      </c>
      <c r="J36" s="212">
        <v>1905.934999999999</v>
      </c>
      <c r="K36" s="218">
        <f t="shared" si="20"/>
        <v>4.5249469857454021E-3</v>
      </c>
      <c r="L36" s="219">
        <f t="shared" si="21"/>
        <v>5.768677402702857E-3</v>
      </c>
      <c r="M36" s="52">
        <f t="shared" si="22"/>
        <v>0.24228191375297384</v>
      </c>
      <c r="O36" s="27">
        <f t="shared" si="17"/>
        <v>1.8670871672676363</v>
      </c>
      <c r="P36" s="143">
        <f t="shared" si="18"/>
        <v>1.852253003453894</v>
      </c>
      <c r="Q36" s="52">
        <f t="shared" si="23"/>
        <v>-7.9450836971105207E-3</v>
      </c>
    </row>
    <row r="37" spans="1:17" ht="20.100000000000001" customHeight="1" x14ac:dyDescent="0.25">
      <c r="A37" s="8" t="s">
        <v>131</v>
      </c>
      <c r="B37" s="3"/>
      <c r="C37" s="19">
        <v>1512.2800000000002</v>
      </c>
      <c r="D37" s="140">
        <v>1227.03</v>
      </c>
      <c r="E37" s="214">
        <f t="shared" si="24"/>
        <v>1.2474120168204468E-3</v>
      </c>
      <c r="F37" s="215">
        <f t="shared" si="25"/>
        <v>1.041877775491986E-3</v>
      </c>
      <c r="G37" s="54">
        <f>(D37-C37)/C37</f>
        <v>-0.18862247731901513</v>
      </c>
      <c r="I37" s="19">
        <v>349.09400000000011</v>
      </c>
      <c r="J37" s="140">
        <v>292.59300000000002</v>
      </c>
      <c r="K37" s="214">
        <f>I37/$I$40</f>
        <v>1.0295986321669484E-3</v>
      </c>
      <c r="L37" s="215">
        <f>J37/$J$40</f>
        <v>8.8558876734465654E-4</v>
      </c>
      <c r="M37" s="54">
        <f>(J37-I37)/I37</f>
        <v>-0.16185038986633993</v>
      </c>
      <c r="O37" s="238">
        <f t="shared" si="17"/>
        <v>2.3083952707170634</v>
      </c>
      <c r="P37" s="239">
        <f t="shared" si="18"/>
        <v>2.3845627246277599</v>
      </c>
      <c r="Q37" s="54">
        <f t="shared" si="23"/>
        <v>3.2995845588886664E-2</v>
      </c>
    </row>
    <row r="38" spans="1:17" ht="20.100000000000001" customHeight="1" x14ac:dyDescent="0.25">
      <c r="A38" s="8" t="s">
        <v>10</v>
      </c>
      <c r="C38" s="19">
        <v>4863.5900000000074</v>
      </c>
      <c r="D38" s="140">
        <v>5740.6300000000037</v>
      </c>
      <c r="E38" s="214">
        <f t="shared" si="24"/>
        <v>4.0117574859733418E-3</v>
      </c>
      <c r="F38" s="215">
        <f t="shared" si="25"/>
        <v>4.8743998225981135E-3</v>
      </c>
      <c r="G38" s="52">
        <f t="shared" si="19"/>
        <v>0.18032770032013287</v>
      </c>
      <c r="I38" s="19">
        <v>3012.8700000000031</v>
      </c>
      <c r="J38" s="140">
        <v>2808.826</v>
      </c>
      <c r="K38" s="214">
        <f t="shared" si="20"/>
        <v>8.8859929729437799E-3</v>
      </c>
      <c r="L38" s="215">
        <f t="shared" si="21"/>
        <v>8.5014499835116431E-3</v>
      </c>
      <c r="M38" s="52">
        <f t="shared" si="22"/>
        <v>-6.7724130148331271E-2</v>
      </c>
      <c r="O38" s="27">
        <f t="shared" si="17"/>
        <v>6.1947450340180774</v>
      </c>
      <c r="P38" s="143">
        <f t="shared" si="18"/>
        <v>4.8928880628084341</v>
      </c>
      <c r="Q38" s="52">
        <f t="shared" si="23"/>
        <v>-0.21015505304263088</v>
      </c>
    </row>
    <row r="39" spans="1:17" ht="20.100000000000001" customHeight="1" thickBot="1" x14ac:dyDescent="0.3">
      <c r="A39" s="8" t="s">
        <v>11</v>
      </c>
      <c r="B39" s="10"/>
      <c r="C39" s="21">
        <v>11029.030000000006</v>
      </c>
      <c r="D39" s="142">
        <v>8544.619999999999</v>
      </c>
      <c r="E39" s="220">
        <f>C39/$C$40</f>
        <v>9.0973527097318076E-3</v>
      </c>
      <c r="F39" s="221">
        <f>D39/$D$40</f>
        <v>7.2552828195107961E-3</v>
      </c>
      <c r="G39" s="55">
        <f t="shared" si="19"/>
        <v>-0.22526097036638815</v>
      </c>
      <c r="I39" s="21">
        <v>2663.3069999999984</v>
      </c>
      <c r="J39" s="142">
        <v>2258.5449999999992</v>
      </c>
      <c r="K39" s="220">
        <f t="shared" si="20"/>
        <v>7.8550110979869504E-3</v>
      </c>
      <c r="L39" s="221">
        <f t="shared" si="21"/>
        <v>6.8359191181690485E-3</v>
      </c>
      <c r="M39" s="55">
        <f t="shared" si="22"/>
        <v>-0.15197722230294874</v>
      </c>
      <c r="O39" s="240">
        <f t="shared" si="17"/>
        <v>2.4148152648056964</v>
      </c>
      <c r="P39" s="241">
        <f t="shared" si="18"/>
        <v>2.6432363288244525</v>
      </c>
      <c r="Q39" s="55">
        <f>(P39-O39)/O39</f>
        <v>9.4591527288997626E-2</v>
      </c>
    </row>
    <row r="40" spans="1:17" ht="26.25" customHeight="1" thickBot="1" x14ac:dyDescent="0.3">
      <c r="A40" s="12" t="s">
        <v>12</v>
      </c>
      <c r="B40" s="48"/>
      <c r="C40" s="213">
        <f>C28+C29+C30+C33+C37+C38+C39</f>
        <v>1212334.0000000005</v>
      </c>
      <c r="D40" s="226">
        <f>D28+D29+D30+D33+D37+D38+D39</f>
        <v>1177710.1200000001</v>
      </c>
      <c r="E40" s="222">
        <f>C40/$C$40</f>
        <v>1</v>
      </c>
      <c r="F40" s="223">
        <f>D40/$D$40</f>
        <v>1</v>
      </c>
      <c r="G40" s="55">
        <f t="shared" si="19"/>
        <v>-2.8559687346886534E-2</v>
      </c>
      <c r="H40" s="1"/>
      <c r="I40" s="213">
        <f>I28+I29+I30+I33+I37+I38+I39</f>
        <v>339058.33699999988</v>
      </c>
      <c r="J40" s="226">
        <f>J28+J29+J30+J33+J37+J38+J39</f>
        <v>330393.75700000004</v>
      </c>
      <c r="K40" s="222">
        <f>K28+K29+K30+K33+K37+K38+K39</f>
        <v>1.0000000000000002</v>
      </c>
      <c r="L40" s="223">
        <f>L28+L29+L30+L33+L37+L38+L39</f>
        <v>1</v>
      </c>
      <c r="M40" s="55">
        <f t="shared" si="22"/>
        <v>-2.5554835420548424E-2</v>
      </c>
      <c r="N40" s="1"/>
      <c r="O40" s="24">
        <f t="shared" si="17"/>
        <v>2.7967403124881409</v>
      </c>
      <c r="P40" s="242">
        <f t="shared" si="18"/>
        <v>2.8053911687538187</v>
      </c>
      <c r="Q40" s="55">
        <f>(P40-O40)/O40</f>
        <v>3.0931925381307368E-3</v>
      </c>
    </row>
    <row r="42" spans="1:17" x14ac:dyDescent="0.25">
      <c r="A42" s="1"/>
    </row>
    <row r="43" spans="1:17" ht="8.25" customHeight="1" thickBot="1" x14ac:dyDescent="0.3"/>
    <row r="44" spans="1:17" ht="15" customHeight="1" x14ac:dyDescent="0.25">
      <c r="A44" s="332" t="s">
        <v>15</v>
      </c>
      <c r="B44" s="315"/>
      <c r="C44" s="351" t="s">
        <v>1</v>
      </c>
      <c r="D44" s="349"/>
      <c r="E44" s="344" t="s">
        <v>105</v>
      </c>
      <c r="F44" s="344"/>
      <c r="G44" s="130" t="s">
        <v>0</v>
      </c>
      <c r="I44" s="345">
        <v>1000</v>
      </c>
      <c r="J44" s="349"/>
      <c r="K44" s="344" t="s">
        <v>105</v>
      </c>
      <c r="L44" s="344"/>
      <c r="M44" s="130" t="s">
        <v>0</v>
      </c>
      <c r="O44" s="343" t="s">
        <v>22</v>
      </c>
      <c r="P44" s="344"/>
      <c r="Q44" s="130" t="s">
        <v>0</v>
      </c>
    </row>
    <row r="45" spans="1:17" ht="15" customHeight="1" x14ac:dyDescent="0.25">
      <c r="A45" s="350"/>
      <c r="B45" s="316"/>
      <c r="C45" s="352" t="str">
        <f>C5</f>
        <v>jan-out</v>
      </c>
      <c r="D45" s="342"/>
      <c r="E45" s="346" t="str">
        <f>C25</f>
        <v>jan-out</v>
      </c>
      <c r="F45" s="346"/>
      <c r="G45" s="131" t="str">
        <f>G25</f>
        <v>2023 /2022</v>
      </c>
      <c r="I45" s="341" t="str">
        <f>C5</f>
        <v>jan-out</v>
      </c>
      <c r="J45" s="342"/>
      <c r="K45" s="353" t="str">
        <f>C25</f>
        <v>jan-out</v>
      </c>
      <c r="L45" s="348"/>
      <c r="M45" s="131" t="str">
        <f>G45</f>
        <v>2023 /2022</v>
      </c>
      <c r="O45" s="341" t="str">
        <f>C5</f>
        <v>jan-out</v>
      </c>
      <c r="P45" s="342"/>
      <c r="Q45" s="131" t="str">
        <f>Q25</f>
        <v>2023 /2022</v>
      </c>
    </row>
    <row r="46" spans="1:17" ht="15.75" customHeight="1" x14ac:dyDescent="0.25">
      <c r="A46" s="350"/>
      <c r="B46" s="316"/>
      <c r="C46" s="139">
        <f>C6</f>
        <v>2022</v>
      </c>
      <c r="D46" s="137">
        <f>D6</f>
        <v>2023</v>
      </c>
      <c r="E46" s="68">
        <f>C26</f>
        <v>2022</v>
      </c>
      <c r="F46" s="137">
        <f>D26</f>
        <v>2023</v>
      </c>
      <c r="G46" s="131" t="s">
        <v>1</v>
      </c>
      <c r="I46" s="16">
        <f>C6</f>
        <v>2022</v>
      </c>
      <c r="J46" s="138">
        <f>D6</f>
        <v>2023</v>
      </c>
      <c r="K46" s="136">
        <f>C26</f>
        <v>2022</v>
      </c>
      <c r="L46" s="137">
        <f>D26</f>
        <v>2023</v>
      </c>
      <c r="M46" s="260">
        <v>1000</v>
      </c>
      <c r="O46" s="16">
        <f>O26</f>
        <v>2022</v>
      </c>
      <c r="P46" s="138">
        <f>P26</f>
        <v>2023</v>
      </c>
      <c r="Q46" s="131"/>
    </row>
    <row r="47" spans="1:17" s="270" customFormat="1" ht="15.75" customHeight="1" x14ac:dyDescent="0.25">
      <c r="A47" s="23" t="s">
        <v>115</v>
      </c>
      <c r="B47" s="15"/>
      <c r="C47" s="78">
        <f>C48+C49</f>
        <v>718826.55000000051</v>
      </c>
      <c r="D47" s="210">
        <f>D48+D49</f>
        <v>733264.16000000015</v>
      </c>
      <c r="E47" s="216">
        <f>C47/$C$60</f>
        <v>0.4841343652773234</v>
      </c>
      <c r="F47" s="217">
        <f>D47/$D$60</f>
        <v>0.48371247369086995</v>
      </c>
      <c r="G47" s="53">
        <f>(D47-C47)/C47</f>
        <v>2.0084970428540273E-2</v>
      </c>
      <c r="H47"/>
      <c r="I47" s="78">
        <f>I48+I49</f>
        <v>231304.34299999994</v>
      </c>
      <c r="J47" s="210">
        <f>J48+J49</f>
        <v>239558.42899999995</v>
      </c>
      <c r="K47" s="216">
        <f>I47/$I$60</f>
        <v>0.53739113828587981</v>
      </c>
      <c r="L47" s="217">
        <f>J47/$J$60</f>
        <v>0.54540888530221576</v>
      </c>
      <c r="M47" s="53">
        <f>(J47-I47)/I47</f>
        <v>3.5684959015231339E-2</v>
      </c>
      <c r="N47"/>
      <c r="O47" s="63">
        <f t="shared" ref="O47" si="26">(I47/C47)*10</f>
        <v>3.2178046706816792</v>
      </c>
      <c r="P47" s="237">
        <f t="shared" ref="P47" si="27">(J47/D47)*10</f>
        <v>3.2670140185223273</v>
      </c>
      <c r="Q47" s="53">
        <f>(P47-O47)/O47</f>
        <v>1.5292832498196143E-2</v>
      </c>
    </row>
    <row r="48" spans="1:17" ht="20.100000000000001" customHeight="1" x14ac:dyDescent="0.25">
      <c r="A48" s="8" t="s">
        <v>4</v>
      </c>
      <c r="C48" s="19">
        <v>333895.05000000045</v>
      </c>
      <c r="D48" s="140">
        <v>353264.54000000039</v>
      </c>
      <c r="E48" s="214">
        <f>C48/$C$60</f>
        <v>0.22488049182517014</v>
      </c>
      <c r="F48" s="215">
        <f>D48/$D$60</f>
        <v>0.23303806981465919</v>
      </c>
      <c r="G48" s="52">
        <f>(D48-C48)/C48</f>
        <v>5.8010713246572254E-2</v>
      </c>
      <c r="I48" s="19">
        <v>129886.70999999988</v>
      </c>
      <c r="J48" s="140">
        <v>137750.51400000005</v>
      </c>
      <c r="K48" s="214">
        <f>I48/$I$60</f>
        <v>0.30176678063977347</v>
      </c>
      <c r="L48" s="215">
        <f>J48/$J$60</f>
        <v>0.31362016608711074</v>
      </c>
      <c r="M48" s="52">
        <f>(J48-I48)/I48</f>
        <v>6.0543561385150074E-2</v>
      </c>
      <c r="O48" s="27">
        <f t="shared" ref="O48:O60" si="28">(I48/C48)*10</f>
        <v>3.8900459890016248</v>
      </c>
      <c r="P48" s="143">
        <f t="shared" ref="P48:P60" si="29">(J48/D48)*10</f>
        <v>3.8993586506021778</v>
      </c>
      <c r="Q48" s="52">
        <f>(P48-O48)/O48</f>
        <v>2.3939721090400472E-3</v>
      </c>
    </row>
    <row r="49" spans="1:17" ht="20.100000000000001" customHeight="1" x14ac:dyDescent="0.25">
      <c r="A49" s="8" t="s">
        <v>5</v>
      </c>
      <c r="C49" s="19">
        <v>384931.5</v>
      </c>
      <c r="D49" s="140">
        <v>379999.61999999976</v>
      </c>
      <c r="E49" s="214">
        <f>C49/$C$60</f>
        <v>0.25925387345215317</v>
      </c>
      <c r="F49" s="215">
        <f>D49/$D$60</f>
        <v>0.25067440387621076</v>
      </c>
      <c r="G49" s="52">
        <f>(D49-C49)/C49</f>
        <v>-1.2812357523352174E-2</v>
      </c>
      <c r="I49" s="19">
        <v>101417.63300000005</v>
      </c>
      <c r="J49" s="140">
        <v>101807.91499999991</v>
      </c>
      <c r="K49" s="214">
        <f>I49/$I$60</f>
        <v>0.23562435764610631</v>
      </c>
      <c r="L49" s="215">
        <f>J49/$J$60</f>
        <v>0.23178871921510513</v>
      </c>
      <c r="M49" s="52">
        <f>(J49-I49)/I49</f>
        <v>3.8482657152909576E-3</v>
      </c>
      <c r="O49" s="27">
        <f t="shared" si="28"/>
        <v>2.6346930038201615</v>
      </c>
      <c r="P49" s="143">
        <f t="shared" si="29"/>
        <v>2.6791583370530732</v>
      </c>
      <c r="Q49" s="52">
        <f>(P49-O49)/O49</f>
        <v>1.6876855545765436E-2</v>
      </c>
    </row>
    <row r="50" spans="1:17" ht="20.100000000000001" customHeight="1" x14ac:dyDescent="0.25">
      <c r="A50" s="23" t="s">
        <v>38</v>
      </c>
      <c r="B50" s="15"/>
      <c r="C50" s="78">
        <f>C51+C52</f>
        <v>612651.36999999941</v>
      </c>
      <c r="D50" s="210">
        <f>D51+D52</f>
        <v>624215.97000000137</v>
      </c>
      <c r="E50" s="216">
        <f>C50/$C$60</f>
        <v>0.41262468971302202</v>
      </c>
      <c r="F50" s="217">
        <f>D50/$D$60</f>
        <v>0.41177663853916774</v>
      </c>
      <c r="G50" s="53">
        <f>(D50-C50)/C50</f>
        <v>1.8876314599609836E-2</v>
      </c>
      <c r="I50" s="78">
        <f>I51+I52</f>
        <v>80770.43099999991</v>
      </c>
      <c r="J50" s="210">
        <f>J51+J52</f>
        <v>80574.78899999999</v>
      </c>
      <c r="K50" s="216">
        <f>I50/$I$60</f>
        <v>0.18765455629568994</v>
      </c>
      <c r="L50" s="217">
        <f>J50/$J$60</f>
        <v>0.1834467108312488</v>
      </c>
      <c r="M50" s="53">
        <f>(J50-I50)/I50</f>
        <v>-2.4221982918466783E-3</v>
      </c>
      <c r="O50" s="63">
        <f t="shared" si="28"/>
        <v>1.3183750980594393</v>
      </c>
      <c r="P50" s="237">
        <f t="shared" si="29"/>
        <v>1.2908158854058125</v>
      </c>
      <c r="Q50" s="53">
        <f>(P50-O50)/O50</f>
        <v>-2.090392384852547E-2</v>
      </c>
    </row>
    <row r="51" spans="1:17" ht="20.100000000000001" customHeight="1" x14ac:dyDescent="0.25">
      <c r="A51" s="8"/>
      <c r="B51" t="s">
        <v>6</v>
      </c>
      <c r="C51" s="31">
        <v>592338.51999999944</v>
      </c>
      <c r="D51" s="141">
        <v>607833.34000000136</v>
      </c>
      <c r="E51" s="214">
        <f t="shared" ref="E51:E57" si="30">C51/$C$60</f>
        <v>0.39894385288009832</v>
      </c>
      <c r="F51" s="215">
        <f t="shared" ref="F51:F57" si="31">D51/$D$60</f>
        <v>0.40096950665526077</v>
      </c>
      <c r="G51" s="52">
        <f t="shared" ref="G51:G59" si="32">(D51-C51)/C51</f>
        <v>2.6158724237623349E-2</v>
      </c>
      <c r="I51" s="31">
        <v>76296.028999999908</v>
      </c>
      <c r="J51" s="141">
        <v>76979.914999999994</v>
      </c>
      <c r="K51" s="214">
        <f t="shared" ref="K51:K58" si="33">I51/$I$60</f>
        <v>0.17725914411819954</v>
      </c>
      <c r="L51" s="215">
        <f t="shared" ref="L51:L58" si="34">J51/$J$60</f>
        <v>0.17526216800665917</v>
      </c>
      <c r="M51" s="52">
        <f t="shared" ref="M51:M58" si="35">(J51-I51)/I51</f>
        <v>8.9635857719421643E-3</v>
      </c>
      <c r="O51" s="27">
        <f t="shared" si="28"/>
        <v>1.2880477366219569</v>
      </c>
      <c r="P51" s="143">
        <f t="shared" si="29"/>
        <v>1.2664641758545168</v>
      </c>
      <c r="Q51" s="52">
        <f t="shared" ref="Q51:Q58" si="36">(P51-O51)/O51</f>
        <v>-1.6756801905529813E-2</v>
      </c>
    </row>
    <row r="52" spans="1:17" ht="20.100000000000001" customHeight="1" x14ac:dyDescent="0.25">
      <c r="A52" s="8"/>
      <c r="B52" t="s">
        <v>39</v>
      </c>
      <c r="C52" s="31">
        <v>20312.849999999999</v>
      </c>
      <c r="D52" s="141">
        <v>16382.630000000005</v>
      </c>
      <c r="E52" s="218">
        <f t="shared" si="30"/>
        <v>1.3680836832923701E-2</v>
      </c>
      <c r="F52" s="219">
        <f t="shared" si="31"/>
        <v>1.0807131883906964E-2</v>
      </c>
      <c r="G52" s="52">
        <f t="shared" si="32"/>
        <v>-0.19348441996076346</v>
      </c>
      <c r="I52" s="31">
        <v>4474.4020000000037</v>
      </c>
      <c r="J52" s="141">
        <v>3594.8739999999993</v>
      </c>
      <c r="K52" s="218">
        <f t="shared" si="33"/>
        <v>1.0395412177490414E-2</v>
      </c>
      <c r="L52" s="219">
        <f t="shared" si="34"/>
        <v>8.1845428245896443E-3</v>
      </c>
      <c r="M52" s="52">
        <f t="shared" si="35"/>
        <v>-0.19656883757874316</v>
      </c>
      <c r="O52" s="27">
        <f t="shared" si="28"/>
        <v>2.202744568093598</v>
      </c>
      <c r="P52" s="143">
        <f t="shared" si="29"/>
        <v>2.1943204479378453</v>
      </c>
      <c r="Q52" s="52">
        <f t="shared" si="36"/>
        <v>-3.8243744997829973E-3</v>
      </c>
    </row>
    <row r="53" spans="1:17" ht="20.100000000000001" customHeight="1" x14ac:dyDescent="0.25">
      <c r="A53" s="23" t="s">
        <v>130</v>
      </c>
      <c r="B53" s="15"/>
      <c r="C53" s="78">
        <f>SUM(C54:C56)</f>
        <v>127976.23999999989</v>
      </c>
      <c r="D53" s="210">
        <f>SUM(D54:D56)</f>
        <v>137563.25999999998</v>
      </c>
      <c r="E53" s="216">
        <f>C53/$C$60</f>
        <v>8.6192831529356154E-2</v>
      </c>
      <c r="F53" s="217">
        <f>D53/$D$60</f>
        <v>9.0746375472081281E-2</v>
      </c>
      <c r="G53" s="53">
        <f>(D53-C53)/C53</f>
        <v>7.4912499382698686E-2</v>
      </c>
      <c r="I53" s="78">
        <f>SUM(I54:I56)</f>
        <v>107748.16599999994</v>
      </c>
      <c r="J53" s="210">
        <f>SUM(J54:J56)</f>
        <v>109670.07799999996</v>
      </c>
      <c r="K53" s="216">
        <f t="shared" si="33"/>
        <v>0.25033213308474678</v>
      </c>
      <c r="L53" s="217">
        <f t="shared" si="34"/>
        <v>0.24968870952558742</v>
      </c>
      <c r="M53" s="53">
        <f t="shared" si="35"/>
        <v>1.7837073904348653E-2</v>
      </c>
      <c r="O53" s="63">
        <f t="shared" si="28"/>
        <v>8.4193883177064759</v>
      </c>
      <c r="P53" s="237">
        <f t="shared" si="29"/>
        <v>7.9723378175248225</v>
      </c>
      <c r="Q53" s="53">
        <f t="shared" si="36"/>
        <v>-5.309774098926872E-2</v>
      </c>
    </row>
    <row r="54" spans="1:17" ht="20.100000000000001" customHeight="1" x14ac:dyDescent="0.25">
      <c r="A54" s="8"/>
      <c r="B54" s="3" t="s">
        <v>7</v>
      </c>
      <c r="C54" s="31">
        <v>118977.6599999999</v>
      </c>
      <c r="D54" s="141">
        <v>127960.80999999997</v>
      </c>
      <c r="E54" s="214">
        <f>C54/$C$60</f>
        <v>8.013222926487773E-2</v>
      </c>
      <c r="F54" s="215">
        <f>D54/$D$60</f>
        <v>8.4411925902102433E-2</v>
      </c>
      <c r="G54" s="52">
        <f>(D54-C54)/C54</f>
        <v>7.5502829690885453E-2</v>
      </c>
      <c r="I54" s="31">
        <v>99085.852999999945</v>
      </c>
      <c r="J54" s="141">
        <v>100189.88799999996</v>
      </c>
      <c r="K54" s="214">
        <f t="shared" si="33"/>
        <v>0.23020691544774557</v>
      </c>
      <c r="L54" s="215">
        <f t="shared" si="34"/>
        <v>0.22810491520059953</v>
      </c>
      <c r="M54" s="52">
        <f t="shared" si="35"/>
        <v>1.1142206143191991E-2</v>
      </c>
      <c r="O54" s="27">
        <f t="shared" si="28"/>
        <v>8.3281057132910519</v>
      </c>
      <c r="P54" s="143">
        <f t="shared" si="29"/>
        <v>7.8297322438018311</v>
      </c>
      <c r="Q54" s="52">
        <f t="shared" si="36"/>
        <v>-5.9842356310853849E-2</v>
      </c>
    </row>
    <row r="55" spans="1:17" ht="20.100000000000001" customHeight="1" x14ac:dyDescent="0.25">
      <c r="A55" s="8"/>
      <c r="B55" s="3" t="s">
        <v>8</v>
      </c>
      <c r="C55" s="31">
        <v>7771.3499999999958</v>
      </c>
      <c r="D55" s="141">
        <v>7974.2900000000018</v>
      </c>
      <c r="E55" s="214">
        <f t="shared" si="30"/>
        <v>5.2340548628844082E-3</v>
      </c>
      <c r="F55" s="215">
        <f t="shared" si="31"/>
        <v>5.2604010290484777E-3</v>
      </c>
      <c r="G55" s="52">
        <f t="shared" si="32"/>
        <v>2.6113866960052766E-2</v>
      </c>
      <c r="I55" s="31">
        <v>7919.5249999999978</v>
      </c>
      <c r="J55" s="141">
        <v>8333.5340000000033</v>
      </c>
      <c r="K55" s="214">
        <f t="shared" si="33"/>
        <v>1.8399492630510109E-2</v>
      </c>
      <c r="L55" s="215">
        <f t="shared" si="34"/>
        <v>1.8973172885384543E-2</v>
      </c>
      <c r="M55" s="52">
        <f t="shared" si="35"/>
        <v>5.2276998936174275E-2</v>
      </c>
      <c r="O55" s="27">
        <f t="shared" si="28"/>
        <v>10.19066828800659</v>
      </c>
      <c r="P55" s="143">
        <f t="shared" si="29"/>
        <v>10.450502803384378</v>
      </c>
      <c r="Q55" s="52">
        <f t="shared" si="36"/>
        <v>2.5497298904683972E-2</v>
      </c>
    </row>
    <row r="56" spans="1:17" ht="20.100000000000001" customHeight="1" x14ac:dyDescent="0.25">
      <c r="A56" s="32"/>
      <c r="B56" s="33" t="s">
        <v>9</v>
      </c>
      <c r="C56" s="211">
        <v>1227.2299999999996</v>
      </c>
      <c r="D56" s="212">
        <v>1628.1600000000008</v>
      </c>
      <c r="E56" s="218">
        <f t="shared" si="30"/>
        <v>8.265474015940131E-4</v>
      </c>
      <c r="F56" s="219">
        <f t="shared" si="31"/>
        <v>1.0740485409303615E-3</v>
      </c>
      <c r="G56" s="52">
        <f t="shared" si="32"/>
        <v>0.32669507753233001</v>
      </c>
      <c r="I56" s="211">
        <v>742.78800000000024</v>
      </c>
      <c r="J56" s="212">
        <v>1146.6560000000004</v>
      </c>
      <c r="K56" s="218">
        <f t="shared" si="33"/>
        <v>1.72572500649109E-3</v>
      </c>
      <c r="L56" s="219">
        <f t="shared" si="34"/>
        <v>2.6106214396033542E-3</v>
      </c>
      <c r="M56" s="52">
        <f t="shared" si="35"/>
        <v>0.54371906923644442</v>
      </c>
      <c r="O56" s="27">
        <f t="shared" si="28"/>
        <v>6.0525573853311974</v>
      </c>
      <c r="P56" s="143">
        <f t="shared" si="29"/>
        <v>7.0426493710691815</v>
      </c>
      <c r="Q56" s="52">
        <f t="shared" si="36"/>
        <v>0.1635824202406643</v>
      </c>
    </row>
    <row r="57" spans="1:17" ht="20.100000000000001" customHeight="1" x14ac:dyDescent="0.25">
      <c r="A57" s="8" t="s">
        <v>131</v>
      </c>
      <c r="B57" s="3"/>
      <c r="C57" s="19">
        <v>1695.31</v>
      </c>
      <c r="D57" s="140">
        <v>950.10999999999956</v>
      </c>
      <c r="E57" s="214">
        <f t="shared" si="30"/>
        <v>1.1418023315893082E-3</v>
      </c>
      <c r="F57" s="215">
        <f t="shared" si="31"/>
        <v>6.2675920009295442E-4</v>
      </c>
      <c r="G57" s="54">
        <f t="shared" si="32"/>
        <v>-0.43956562516589909</v>
      </c>
      <c r="I57" s="19">
        <v>1527.4870000000001</v>
      </c>
      <c r="J57" s="140">
        <v>1258.8440000000003</v>
      </c>
      <c r="K57" s="214">
        <f t="shared" si="33"/>
        <v>3.54882215785669E-3</v>
      </c>
      <c r="L57" s="215">
        <f t="shared" si="34"/>
        <v>2.8660427674176425E-3</v>
      </c>
      <c r="M57" s="54">
        <f t="shared" si="35"/>
        <v>-0.17587252788403424</v>
      </c>
      <c r="O57" s="238">
        <f t="shared" si="28"/>
        <v>9.0100748535666053</v>
      </c>
      <c r="P57" s="239">
        <f t="shared" si="29"/>
        <v>13.249455326225394</v>
      </c>
      <c r="Q57" s="54">
        <f t="shared" si="36"/>
        <v>0.47051556635854647</v>
      </c>
    </row>
    <row r="58" spans="1:17" ht="20.100000000000001" customHeight="1" x14ac:dyDescent="0.25">
      <c r="A58" s="8" t="s">
        <v>10</v>
      </c>
      <c r="C58" s="19">
        <v>11862.560000000027</v>
      </c>
      <c r="D58" s="140">
        <v>9412.1000000000186</v>
      </c>
      <c r="E58" s="214">
        <f>C58/$C$60</f>
        <v>7.9895114560865534E-3</v>
      </c>
      <c r="F58" s="215">
        <f>D58/$D$60</f>
        <v>6.2088813581531723E-3</v>
      </c>
      <c r="G58" s="52">
        <f t="shared" si="32"/>
        <v>-0.20657092566865859</v>
      </c>
      <c r="I58" s="19">
        <v>6621.2919999999976</v>
      </c>
      <c r="J58" s="140">
        <v>5820.0279999999993</v>
      </c>
      <c r="K58" s="214">
        <f t="shared" si="33"/>
        <v>1.5383298033462301E-2</v>
      </c>
      <c r="L58" s="215">
        <f t="shared" si="34"/>
        <v>1.3250608618357924E-2</v>
      </c>
      <c r="M58" s="52">
        <f t="shared" si="35"/>
        <v>-0.12101324031624018</v>
      </c>
      <c r="O58" s="27">
        <f t="shared" si="28"/>
        <v>5.5816720842718457</v>
      </c>
      <c r="P58" s="143">
        <f t="shared" si="29"/>
        <v>6.1835594606941999</v>
      </c>
      <c r="Q58" s="52">
        <f t="shared" si="36"/>
        <v>0.10783280840133287</v>
      </c>
    </row>
    <row r="59" spans="1:17" ht="20.100000000000001" customHeight="1" thickBot="1" x14ac:dyDescent="0.3">
      <c r="A59" s="8" t="s">
        <v>11</v>
      </c>
      <c r="B59" s="10"/>
      <c r="C59" s="21">
        <v>11754.600000000006</v>
      </c>
      <c r="D59" s="142">
        <v>10503.54</v>
      </c>
      <c r="E59" s="220">
        <f>C59/$C$60</f>
        <v>7.916799692622406E-3</v>
      </c>
      <c r="F59" s="221">
        <f>D59/$D$60</f>
        <v>6.9288717396347307E-3</v>
      </c>
      <c r="G59" s="55">
        <f t="shared" si="32"/>
        <v>-0.10643152467970023</v>
      </c>
      <c r="I59" s="21">
        <v>2449.1169999999984</v>
      </c>
      <c r="J59" s="142">
        <v>2345.0530000000008</v>
      </c>
      <c r="K59" s="220">
        <f>I59/$I$60</f>
        <v>5.6900521423642212E-3</v>
      </c>
      <c r="L59" s="221">
        <f>J59/$J$60</f>
        <v>5.3390429551724008E-3</v>
      </c>
      <c r="M59" s="55">
        <f>(J59-I59)/I59</f>
        <v>-4.2490415933578364E-2</v>
      </c>
      <c r="O59" s="240">
        <f t="shared" si="28"/>
        <v>2.0835392101815438</v>
      </c>
      <c r="P59" s="241">
        <f t="shared" si="29"/>
        <v>2.2326310938978673</v>
      </c>
      <c r="Q59" s="55">
        <f>(P59-O59)/O59</f>
        <v>7.1557032854367444E-2</v>
      </c>
    </row>
    <row r="60" spans="1:17" ht="26.25" customHeight="1" thickBot="1" x14ac:dyDescent="0.3">
      <c r="A60" s="12" t="s">
        <v>12</v>
      </c>
      <c r="B60" s="48"/>
      <c r="C60" s="213">
        <f>C48+C49+C50+C53+C57+C58+C59</f>
        <v>1484766.6300000001</v>
      </c>
      <c r="D60" s="226">
        <f>D48+D49+D50+D53+D57+D58+D59</f>
        <v>1515909.1400000018</v>
      </c>
      <c r="E60" s="222">
        <f>E48+E49+E50+E53+E57+E58+E59</f>
        <v>0.99999999999999978</v>
      </c>
      <c r="F60" s="223">
        <f>F48+F49+F50+F53+F57+F58+F59</f>
        <v>0.99999999999999978</v>
      </c>
      <c r="G60" s="55">
        <f>(D60-C60)/C60</f>
        <v>2.0974683408665803E-2</v>
      </c>
      <c r="H60" s="1"/>
      <c r="I60" s="213">
        <f>I48+I49+I50+I53+I57+I58+I59</f>
        <v>430420.83599999989</v>
      </c>
      <c r="J60" s="226">
        <f>J48+J49+J50+J53+J57+J58+J59</f>
        <v>439227.2209999999</v>
      </c>
      <c r="K60" s="222">
        <f>K48+K49+K50+K53+K57+K58+K59</f>
        <v>0.99999999999999967</v>
      </c>
      <c r="L60" s="223">
        <f>L48+L49+L50+L53+L57+L58+L59</f>
        <v>1</v>
      </c>
      <c r="M60" s="55">
        <f>(J60-I60)/I60</f>
        <v>2.0459941209723432E-2</v>
      </c>
      <c r="N60" s="1"/>
      <c r="O60" s="24">
        <f t="shared" si="28"/>
        <v>2.8989123765530738</v>
      </c>
      <c r="P60" s="242">
        <f t="shared" si="29"/>
        <v>2.8974508393029375</v>
      </c>
      <c r="Q60" s="55">
        <f>(P60-O60)/O60</f>
        <v>-5.0416744636971097E-4</v>
      </c>
    </row>
    <row r="66" spans="3:13" x14ac:dyDescent="0.25">
      <c r="C66" s="119"/>
      <c r="D66" s="119"/>
      <c r="E66" s="119"/>
      <c r="F66" s="119"/>
      <c r="G66" s="119"/>
      <c r="I66" s="119"/>
      <c r="J66" s="119"/>
      <c r="K66" s="119"/>
      <c r="L66" s="119"/>
      <c r="M66" s="119"/>
    </row>
    <row r="68" spans="3:13" x14ac:dyDescent="0.25">
      <c r="M68" s="119"/>
    </row>
    <row r="69" spans="3:13" x14ac:dyDescent="0.25">
      <c r="G69" s="119"/>
    </row>
  </sheetData>
  <customSheetViews>
    <customSheetView guid="{D2454DF7-9151-402B-B9E4-208D72282370}" showGridLines="0" fitToPage="1" hiddenColumns="1">
      <selection activeCell="B11" sqref="B11:O11"/>
      <pageMargins left="0.31496062992125984" right="0.31496062992125984" top="0.35433070866141736" bottom="0.35433070866141736" header="0.31496062992125984" footer="0.31496062992125984"/>
      <pageSetup paperSize="9" scale="56" orientation="portrait" r:id="rId1"/>
    </customSheetView>
  </customSheetViews>
  <mergeCells count="33">
    <mergeCell ref="K45:L45"/>
    <mergeCell ref="K4:L4"/>
    <mergeCell ref="K24:L24"/>
    <mergeCell ref="K44:L44"/>
    <mergeCell ref="A44:B46"/>
    <mergeCell ref="C44:D44"/>
    <mergeCell ref="I44:J44"/>
    <mergeCell ref="C45:D45"/>
    <mergeCell ref="E45:F45"/>
    <mergeCell ref="I45:J45"/>
    <mergeCell ref="E44:F44"/>
    <mergeCell ref="I25:J25"/>
    <mergeCell ref="K25:L25"/>
    <mergeCell ref="C4:D4"/>
    <mergeCell ref="C5:D5"/>
    <mergeCell ref="E5:F5"/>
    <mergeCell ref="I4:J4"/>
    <mergeCell ref="I5:J5"/>
    <mergeCell ref="K5:L5"/>
    <mergeCell ref="I24:J24"/>
    <mergeCell ref="A4:B6"/>
    <mergeCell ref="E4:F4"/>
    <mergeCell ref="A24:B26"/>
    <mergeCell ref="C24:D24"/>
    <mergeCell ref="C25:D25"/>
    <mergeCell ref="E25:F25"/>
    <mergeCell ref="E24:F24"/>
    <mergeCell ref="O45:P45"/>
    <mergeCell ref="O4:P4"/>
    <mergeCell ref="O5:P5"/>
    <mergeCell ref="O24:P24"/>
    <mergeCell ref="O25:P25"/>
    <mergeCell ref="O44:P4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2"/>
  <ignoredErrors>
    <ignoredError sqref="C13:G13 H13:J13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8AE5CAA7-B695-41B5-B803-56EFFDF34D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</xm:sqref>
        </x14:conditionalFormatting>
        <x14:conditionalFormatting xmlns:xm="http://schemas.microsoft.com/office/excel/2006/main">
          <x14:cfRule type="iconSet" priority="245" id="{175EAEC1-69B6-4BF0-BC98-45FB04374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5" id="{D26DEDB2-B5E1-405A-B256-8B802EFA6D7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246" id="{4B18F59D-C7D3-4008-A727-25B83564ED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2" id="{B84B7BF2-AADD-499C-8DE7-BA2CB270FB9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G47</xm:sqref>
        </x14:conditionalFormatting>
        <x14:conditionalFormatting xmlns:xm="http://schemas.microsoft.com/office/excel/2006/main">
          <x14:cfRule type="iconSet" priority="247" id="{32B6219A-ED3A-4ED2-8B5E-3618575A19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9" id="{1E9401B1-CEC4-44EB-A030-D49D7D25BD3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</xm:sqref>
        </x14:conditionalFormatting>
        <x14:conditionalFormatting xmlns:xm="http://schemas.microsoft.com/office/excel/2006/main">
          <x14:cfRule type="iconSet" priority="248" id="{3F3808E6-41D0-41A4-BEC7-146C0F8F6C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M8:M20</xm:sqref>
        </x14:conditionalFormatting>
        <x14:conditionalFormatting xmlns:xm="http://schemas.microsoft.com/office/excel/2006/main">
          <x14:cfRule type="iconSet" priority="6" id="{8B8A7EDA-C07A-4389-B4A0-6611008F82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M27</xm:sqref>
        </x14:conditionalFormatting>
        <x14:conditionalFormatting xmlns:xm="http://schemas.microsoft.com/office/excel/2006/main">
          <x14:cfRule type="iconSet" priority="249" id="{37AD2CE7-68EB-4720-A686-6ED8E18D10C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M28:M40</xm:sqref>
        </x14:conditionalFormatting>
        <x14:conditionalFormatting xmlns:xm="http://schemas.microsoft.com/office/excel/2006/main">
          <x14:cfRule type="iconSet" priority="3" id="{FFA9C176-35FF-4E92-8465-1F6D501A34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M47</xm:sqref>
        </x14:conditionalFormatting>
        <x14:conditionalFormatting xmlns:xm="http://schemas.microsoft.com/office/excel/2006/main">
          <x14:cfRule type="iconSet" priority="250" id="{396467D4-38FC-4CB5-8030-9947C326A3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M48:M60</xm:sqref>
        </x14:conditionalFormatting>
        <x14:conditionalFormatting xmlns:xm="http://schemas.microsoft.com/office/excel/2006/main">
          <x14:cfRule type="iconSet" priority="7" id="{76829993-51DB-449E-9A5F-7B6BDD298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26" id="{8A96D951-0E9F-4C8B-ACEF-0402B82FAA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Q8:Q20</xm:sqref>
        </x14:conditionalFormatting>
        <x14:conditionalFormatting xmlns:xm="http://schemas.microsoft.com/office/excel/2006/main">
          <x14:cfRule type="iconSet" priority="4" id="{A502AC78-A192-40A3-B62B-3EEB7327610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Q27</xm:sqref>
        </x14:conditionalFormatting>
        <x14:conditionalFormatting xmlns:xm="http://schemas.microsoft.com/office/excel/2006/main">
          <x14:cfRule type="iconSet" priority="16" id="{A903B1F2-257E-48C8-AA1F-710D0D5C2DA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Q28:Q40</xm:sqref>
        </x14:conditionalFormatting>
        <x14:conditionalFormatting xmlns:xm="http://schemas.microsoft.com/office/excel/2006/main">
          <x14:cfRule type="iconSet" priority="1" id="{3695A84A-DAA6-49DF-8C35-D62293DAF2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Q47</xm:sqref>
        </x14:conditionalFormatting>
        <x14:conditionalFormatting xmlns:xm="http://schemas.microsoft.com/office/excel/2006/main">
          <x14:cfRule type="iconSet" priority="13" id="{33E0C9DC-9ACB-4562-97C7-17FD07E49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Q48:Q60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6281B-D85F-4DCE-AC45-E54A65ECDDBC}">
  <sheetPr>
    <pageSetUpPr fitToPage="1"/>
  </sheetPr>
  <dimension ref="A1:T69"/>
  <sheetViews>
    <sheetView showGridLines="0" topLeftCell="A45" workbookViewId="0">
      <selection activeCell="I54" sqref="I54:J59"/>
    </sheetView>
  </sheetViews>
  <sheetFormatPr defaultRowHeight="15" x14ac:dyDescent="0.25"/>
  <cols>
    <col min="1" max="1" width="3.140625" customWidth="1"/>
    <col min="2" max="2" width="28.7109375" customWidth="1"/>
    <col min="5" max="6" width="9.140625" customWidth="1"/>
    <col min="7" max="7" width="10.85546875" customWidth="1"/>
    <col min="8" max="8" width="1.85546875" customWidth="1"/>
    <col min="11" max="12" width="9.140625" customWidth="1"/>
    <col min="13" max="13" width="10.85546875" customWidth="1"/>
    <col min="14" max="14" width="1.85546875" customWidth="1"/>
    <col min="16" max="16" width="9.140625" style="34"/>
    <col min="17" max="17" width="10.85546875" customWidth="1"/>
  </cols>
  <sheetData>
    <row r="1" spans="1:20" ht="15.75" x14ac:dyDescent="0.25">
      <c r="A1" s="4" t="s">
        <v>155</v>
      </c>
    </row>
    <row r="3" spans="1:20" ht="8.25" customHeight="1" thickBot="1" x14ac:dyDescent="0.3">
      <c r="Q3" s="10"/>
    </row>
    <row r="4" spans="1:20" x14ac:dyDescent="0.25">
      <c r="A4" s="332" t="s">
        <v>3</v>
      </c>
      <c r="B4" s="315"/>
      <c r="C4" s="351" t="s">
        <v>1</v>
      </c>
      <c r="D4" s="349"/>
      <c r="E4" s="344" t="s">
        <v>104</v>
      </c>
      <c r="F4" s="344"/>
      <c r="G4" s="130" t="s">
        <v>0</v>
      </c>
      <c r="I4" s="345">
        <v>1000</v>
      </c>
      <c r="J4" s="344"/>
      <c r="K4" s="354" t="s">
        <v>104</v>
      </c>
      <c r="L4" s="355"/>
      <c r="M4" s="130" t="s">
        <v>0</v>
      </c>
      <c r="O4" s="343" t="s">
        <v>22</v>
      </c>
      <c r="P4" s="344"/>
      <c r="Q4" s="130" t="s">
        <v>0</v>
      </c>
    </row>
    <row r="5" spans="1:20" x14ac:dyDescent="0.25">
      <c r="A5" s="350"/>
      <c r="B5" s="316"/>
      <c r="C5" s="352" t="s">
        <v>67</v>
      </c>
      <c r="D5" s="342"/>
      <c r="E5" s="346" t="str">
        <f>C5</f>
        <v>out</v>
      </c>
      <c r="F5" s="346"/>
      <c r="G5" s="131" t="s">
        <v>149</v>
      </c>
      <c r="I5" s="341" t="str">
        <f>C5</f>
        <v>out</v>
      </c>
      <c r="J5" s="346"/>
      <c r="K5" s="347" t="str">
        <f>C5</f>
        <v>out</v>
      </c>
      <c r="L5" s="348"/>
      <c r="M5" s="131" t="str">
        <f>G5</f>
        <v>2023 /2022</v>
      </c>
      <c r="O5" s="341" t="str">
        <f>C5</f>
        <v>out</v>
      </c>
      <c r="P5" s="342"/>
      <c r="Q5" s="131" t="str">
        <f>G5</f>
        <v>2023 /2022</v>
      </c>
    </row>
    <row r="6" spans="1:20" ht="19.5" customHeight="1" x14ac:dyDescent="0.25">
      <c r="A6" s="350"/>
      <c r="B6" s="316"/>
      <c r="C6" s="139">
        <v>2022</v>
      </c>
      <c r="D6" s="137">
        <v>2023</v>
      </c>
      <c r="E6" s="68">
        <f>C6</f>
        <v>2022</v>
      </c>
      <c r="F6" s="137">
        <f>D6</f>
        <v>2023</v>
      </c>
      <c r="G6" s="131" t="s">
        <v>1</v>
      </c>
      <c r="I6" s="16">
        <f>C6</f>
        <v>2022</v>
      </c>
      <c r="J6" s="138">
        <f>D6</f>
        <v>2023</v>
      </c>
      <c r="K6" s="136">
        <f>E6</f>
        <v>2022</v>
      </c>
      <c r="L6" s="137">
        <f>D6</f>
        <v>2023</v>
      </c>
      <c r="M6" s="260">
        <v>1000</v>
      </c>
      <c r="O6" s="16">
        <f>C6</f>
        <v>2022</v>
      </c>
      <c r="P6" s="138">
        <f>D6</f>
        <v>2023</v>
      </c>
      <c r="Q6" s="131"/>
    </row>
    <row r="7" spans="1:20" ht="19.5" customHeight="1" x14ac:dyDescent="0.25">
      <c r="A7" s="23" t="s">
        <v>115</v>
      </c>
      <c r="B7" s="15"/>
      <c r="C7" s="78">
        <f>C8+C9</f>
        <v>127322.68</v>
      </c>
      <c r="D7" s="210">
        <f>D8+D9</f>
        <v>121128.29999999999</v>
      </c>
      <c r="E7" s="216">
        <f t="shared" ref="E7:E19" si="0">C7/$C$20</f>
        <v>0.42647657707430492</v>
      </c>
      <c r="F7" s="217">
        <f t="shared" ref="F7:F19" si="1">D7/$D$20</f>
        <v>0.42437461498578083</v>
      </c>
      <c r="G7" s="53">
        <f>(D7-C7)/C7</f>
        <v>-4.8651033735702114E-2</v>
      </c>
      <c r="I7" s="224">
        <f>I8+I9</f>
        <v>39343.649000000012</v>
      </c>
      <c r="J7" s="225">
        <f>J8+J9</f>
        <v>37690.296000000009</v>
      </c>
      <c r="K7" s="229">
        <f t="shared" ref="K7:K19" si="2">I7/$I$20</f>
        <v>0.41420733953233541</v>
      </c>
      <c r="L7" s="230">
        <f t="shared" ref="L7:L19" si="3">J7/$J$20</f>
        <v>0.42354217008492895</v>
      </c>
      <c r="M7" s="53">
        <f>(J7-I7)/I7</f>
        <v>-4.2023377140234304E-2</v>
      </c>
      <c r="O7" s="63">
        <f t="shared" ref="O7:P20" si="4">(I7/C7)*10</f>
        <v>3.090073897282088</v>
      </c>
      <c r="P7" s="237">
        <f t="shared" si="4"/>
        <v>3.1116011699990849</v>
      </c>
      <c r="Q7" s="53">
        <f>(P7-O7)/O7</f>
        <v>6.9665883187879137E-3</v>
      </c>
    </row>
    <row r="8" spans="1:20" ht="20.100000000000001" customHeight="1" x14ac:dyDescent="0.25">
      <c r="A8" s="8" t="s">
        <v>4</v>
      </c>
      <c r="C8" s="19">
        <v>54372.240000000042</v>
      </c>
      <c r="D8" s="140">
        <v>56919.439999999995</v>
      </c>
      <c r="E8" s="214">
        <f t="shared" si="0"/>
        <v>0.18212377247370715</v>
      </c>
      <c r="F8" s="215">
        <f t="shared" si="1"/>
        <v>0.19941801738492371</v>
      </c>
      <c r="G8" s="52">
        <f>(D8-C8)/C8</f>
        <v>4.6847435382466336E-2</v>
      </c>
      <c r="I8" s="19">
        <v>20685.713</v>
      </c>
      <c r="J8" s="140">
        <v>21079.946000000004</v>
      </c>
      <c r="K8" s="227">
        <f t="shared" si="2"/>
        <v>0.21777782096570253</v>
      </c>
      <c r="L8" s="228">
        <f t="shared" si="3"/>
        <v>0.23688447748229721</v>
      </c>
      <c r="M8" s="52">
        <f>(J8-I8)/I8</f>
        <v>1.9058226322679998E-2</v>
      </c>
      <c r="O8" s="27">
        <f t="shared" si="4"/>
        <v>3.8044621667233103</v>
      </c>
      <c r="P8" s="143">
        <f t="shared" si="4"/>
        <v>3.7034703784858047</v>
      </c>
      <c r="Q8" s="52">
        <f>(P8-O8)/O8</f>
        <v>-2.6545615072967668E-2</v>
      </c>
      <c r="R8" s="119"/>
      <c r="S8" s="296"/>
      <c r="T8" s="2"/>
    </row>
    <row r="9" spans="1:20" ht="20.100000000000001" customHeight="1" x14ac:dyDescent="0.25">
      <c r="A9" s="8" t="s">
        <v>5</v>
      </c>
      <c r="C9" s="19">
        <v>72950.439999999944</v>
      </c>
      <c r="D9" s="140">
        <v>64208.86</v>
      </c>
      <c r="E9" s="214">
        <f t="shared" si="0"/>
        <v>0.24435280460059774</v>
      </c>
      <c r="F9" s="215">
        <f t="shared" si="1"/>
        <v>0.22495659760085715</v>
      </c>
      <c r="G9" s="52">
        <f>(D9-C9)/C9</f>
        <v>-0.1198290236494797</v>
      </c>
      <c r="I9" s="19">
        <v>18657.936000000012</v>
      </c>
      <c r="J9" s="140">
        <v>16610.350000000006</v>
      </c>
      <c r="K9" s="227">
        <f t="shared" si="2"/>
        <v>0.19642951856663288</v>
      </c>
      <c r="L9" s="228">
        <f t="shared" si="3"/>
        <v>0.18665769260263174</v>
      </c>
      <c r="M9" s="52">
        <f>(J9-I9)/I9</f>
        <v>-0.10974343571550493</v>
      </c>
      <c r="O9" s="27">
        <f t="shared" si="4"/>
        <v>2.557618021220986</v>
      </c>
      <c r="P9" s="143">
        <f t="shared" si="4"/>
        <v>2.5869249197073434</v>
      </c>
      <c r="Q9" s="52">
        <f t="shared" ref="Q9:Q20" si="5">(P9-O9)/O9</f>
        <v>1.1458669059723975E-2</v>
      </c>
      <c r="R9" s="119"/>
      <c r="S9" s="119"/>
      <c r="T9" s="2"/>
    </row>
    <row r="10" spans="1:20" ht="20.100000000000001" customHeight="1" x14ac:dyDescent="0.25">
      <c r="A10" s="23" t="s">
        <v>38</v>
      </c>
      <c r="B10" s="15"/>
      <c r="C10" s="78">
        <f>C11+C12</f>
        <v>96072.970000000016</v>
      </c>
      <c r="D10" s="210">
        <f>D11+D12</f>
        <v>97188.479999999981</v>
      </c>
      <c r="E10" s="216">
        <f t="shared" si="0"/>
        <v>0.32180340058002543</v>
      </c>
      <c r="F10" s="217">
        <f t="shared" si="1"/>
        <v>0.34050113624192907</v>
      </c>
      <c r="G10" s="53">
        <f>(D10-C10)/C10</f>
        <v>1.1611070210486523E-2</v>
      </c>
      <c r="I10" s="224">
        <f>I11+I12</f>
        <v>13464.556000000008</v>
      </c>
      <c r="J10" s="225">
        <f>J11+J12</f>
        <v>12348.400000000007</v>
      </c>
      <c r="K10" s="229">
        <f t="shared" si="2"/>
        <v>0.14175395675027869</v>
      </c>
      <c r="L10" s="230">
        <f t="shared" si="3"/>
        <v>0.13876431570282011</v>
      </c>
      <c r="M10" s="53">
        <f>(J10-I10)/I10</f>
        <v>-8.2895863777461373E-2</v>
      </c>
      <c r="O10" s="63">
        <f t="shared" si="4"/>
        <v>1.4014926362742823</v>
      </c>
      <c r="P10" s="237">
        <f t="shared" si="4"/>
        <v>1.2705621077724447</v>
      </c>
      <c r="Q10" s="53">
        <f t="shared" si="5"/>
        <v>-9.342220223853788E-2</v>
      </c>
      <c r="T10" s="2"/>
    </row>
    <row r="11" spans="1:20" ht="20.100000000000001" customHeight="1" x14ac:dyDescent="0.25">
      <c r="A11" s="8"/>
      <c r="B11" t="s">
        <v>6</v>
      </c>
      <c r="C11" s="19">
        <v>92347.340000000011</v>
      </c>
      <c r="D11" s="140">
        <v>93988.599999999977</v>
      </c>
      <c r="E11" s="214">
        <f t="shared" si="0"/>
        <v>0.30932413192305602</v>
      </c>
      <c r="F11" s="215">
        <f t="shared" si="1"/>
        <v>0.32929031397330394</v>
      </c>
      <c r="G11" s="52">
        <f t="shared" ref="G11:G19" si="6">(D11-C11)/C11</f>
        <v>1.7772683003105076E-2</v>
      </c>
      <c r="I11" s="19">
        <v>12593.821000000007</v>
      </c>
      <c r="J11" s="140">
        <v>11626.176000000007</v>
      </c>
      <c r="K11" s="227">
        <f t="shared" si="2"/>
        <v>0.1325869161489433</v>
      </c>
      <c r="L11" s="228">
        <f t="shared" si="3"/>
        <v>0.13064837200613444</v>
      </c>
      <c r="M11" s="52">
        <f t="shared" ref="M11:M19" si="7">(J11-I11)/I11</f>
        <v>-7.6834901814151549E-2</v>
      </c>
      <c r="O11" s="27">
        <f t="shared" si="4"/>
        <v>1.3637448571880906</v>
      </c>
      <c r="P11" s="143">
        <f t="shared" si="4"/>
        <v>1.2369772504325003</v>
      </c>
      <c r="Q11" s="52">
        <f t="shared" si="5"/>
        <v>-9.2955515899779656E-2</v>
      </c>
    </row>
    <row r="12" spans="1:20" ht="20.100000000000001" customHeight="1" x14ac:dyDescent="0.25">
      <c r="A12" s="8"/>
      <c r="B12" t="s">
        <v>39</v>
      </c>
      <c r="C12" s="19">
        <v>3725.6299999999992</v>
      </c>
      <c r="D12" s="140">
        <v>3199.8800000000006</v>
      </c>
      <c r="E12" s="218">
        <f t="shared" si="0"/>
        <v>1.2479268656969382E-2</v>
      </c>
      <c r="F12" s="219">
        <f t="shared" si="1"/>
        <v>1.1210822268625091E-2</v>
      </c>
      <c r="G12" s="52">
        <f t="shared" si="6"/>
        <v>-0.14111707281721447</v>
      </c>
      <c r="I12" s="19">
        <v>870.73500000000001</v>
      </c>
      <c r="J12" s="140">
        <v>722.22399999999993</v>
      </c>
      <c r="K12" s="231">
        <f t="shared" si="2"/>
        <v>9.1670406013353752E-3</v>
      </c>
      <c r="L12" s="232">
        <f t="shared" si="3"/>
        <v>8.1159436966856836E-3</v>
      </c>
      <c r="M12" s="52">
        <f t="shared" si="7"/>
        <v>-0.17055820657260828</v>
      </c>
      <c r="O12" s="27">
        <f t="shared" si="4"/>
        <v>2.3371483480646233</v>
      </c>
      <c r="P12" s="143">
        <f t="shared" si="4"/>
        <v>2.2570346387989542</v>
      </c>
      <c r="Q12" s="52">
        <f t="shared" si="5"/>
        <v>-3.4278401425399806E-2</v>
      </c>
    </row>
    <row r="13" spans="1:20" ht="20.100000000000001" customHeight="1" x14ac:dyDescent="0.25">
      <c r="A13" s="23" t="s">
        <v>130</v>
      </c>
      <c r="B13" s="15"/>
      <c r="C13" s="78">
        <f>SUM(C14:C16)</f>
        <v>70932.63</v>
      </c>
      <c r="D13" s="210">
        <f>SUM(D14:D16)</f>
        <v>63197.91</v>
      </c>
      <c r="E13" s="216">
        <f t="shared" si="0"/>
        <v>0.23759400324653987</v>
      </c>
      <c r="F13" s="217">
        <f t="shared" si="1"/>
        <v>0.22141472078908095</v>
      </c>
      <c r="G13" s="53">
        <f t="shared" si="6"/>
        <v>-0.10904318647144481</v>
      </c>
      <c r="I13" s="224">
        <f>SUM(I14:I16)</f>
        <v>40297.174999999988</v>
      </c>
      <c r="J13" s="225">
        <f>SUM(J14:J16)</f>
        <v>37023.80799999999</v>
      </c>
      <c r="K13" s="229">
        <f t="shared" si="2"/>
        <v>0.42424599831649901</v>
      </c>
      <c r="L13" s="230">
        <f t="shared" si="3"/>
        <v>0.4160525559451097</v>
      </c>
      <c r="M13" s="53">
        <f t="shared" si="7"/>
        <v>-8.1230681803377017E-2</v>
      </c>
      <c r="O13" s="63">
        <f t="shared" si="4"/>
        <v>5.6810490461160104</v>
      </c>
      <c r="P13" s="237">
        <f t="shared" si="4"/>
        <v>5.8583912031268106</v>
      </c>
      <c r="Q13" s="53">
        <f t="shared" si="5"/>
        <v>3.1216445338039214E-2</v>
      </c>
    </row>
    <row r="14" spans="1:20" ht="20.100000000000001" customHeight="1" x14ac:dyDescent="0.25">
      <c r="A14" s="8"/>
      <c r="B14" s="3" t="s">
        <v>7</v>
      </c>
      <c r="C14" s="31">
        <v>66988.41</v>
      </c>
      <c r="D14" s="141">
        <v>59675.61</v>
      </c>
      <c r="E14" s="214">
        <f t="shared" si="0"/>
        <v>0.22438255148611497</v>
      </c>
      <c r="F14" s="215">
        <f t="shared" si="1"/>
        <v>0.20907429574914876</v>
      </c>
      <c r="G14" s="52">
        <f t="shared" si="6"/>
        <v>-0.10916515259878541</v>
      </c>
      <c r="I14" s="31">
        <v>38340.57699999999</v>
      </c>
      <c r="J14" s="141">
        <v>35122.802999999985</v>
      </c>
      <c r="K14" s="227">
        <f t="shared" si="2"/>
        <v>0.40364706373078513</v>
      </c>
      <c r="L14" s="228">
        <f t="shared" si="3"/>
        <v>0.39469013992581653</v>
      </c>
      <c r="M14" s="52">
        <f t="shared" si="7"/>
        <v>-8.3926071326469759E-2</v>
      </c>
      <c r="O14" s="27">
        <f t="shared" si="4"/>
        <v>5.723464252995405</v>
      </c>
      <c r="P14" s="143">
        <f t="shared" si="4"/>
        <v>5.8856211105341005</v>
      </c>
      <c r="Q14" s="52">
        <f t="shared" si="5"/>
        <v>2.8331942049577744E-2</v>
      </c>
      <c r="S14" s="119"/>
    </row>
    <row r="15" spans="1:20" ht="20.100000000000001" customHeight="1" x14ac:dyDescent="0.25">
      <c r="A15" s="8"/>
      <c r="B15" s="3" t="s">
        <v>8</v>
      </c>
      <c r="C15" s="31">
        <v>2862.8499999999995</v>
      </c>
      <c r="D15" s="141">
        <v>2132.2700000000004</v>
      </c>
      <c r="E15" s="214">
        <f t="shared" si="0"/>
        <v>9.5893242953822028E-3</v>
      </c>
      <c r="F15" s="215">
        <f t="shared" si="1"/>
        <v>7.4704363909650446E-3</v>
      </c>
      <c r="G15" s="52">
        <f t="shared" si="6"/>
        <v>-0.25519325148016808</v>
      </c>
      <c r="I15" s="31">
        <v>1647.4450000000002</v>
      </c>
      <c r="J15" s="141">
        <v>1490.6900000000003</v>
      </c>
      <c r="K15" s="227">
        <f t="shared" si="2"/>
        <v>1.7344192209417283E-2</v>
      </c>
      <c r="L15" s="228">
        <f t="shared" si="3"/>
        <v>1.6751528762838655E-2</v>
      </c>
      <c r="M15" s="52">
        <f t="shared" si="7"/>
        <v>-9.5150369208076666E-2</v>
      </c>
      <c r="O15" s="27">
        <f t="shared" si="4"/>
        <v>5.7545627608851335</v>
      </c>
      <c r="P15" s="143">
        <f t="shared" si="4"/>
        <v>6.9910939984148346</v>
      </c>
      <c r="Q15" s="52">
        <f t="shared" si="5"/>
        <v>0.21487839978645137</v>
      </c>
    </row>
    <row r="16" spans="1:20" ht="20.100000000000001" customHeight="1" x14ac:dyDescent="0.25">
      <c r="A16" s="32"/>
      <c r="B16" s="33" t="s">
        <v>9</v>
      </c>
      <c r="C16" s="211">
        <v>1081.3700000000001</v>
      </c>
      <c r="D16" s="212">
        <v>1390.0299999999997</v>
      </c>
      <c r="E16" s="218">
        <f t="shared" si="0"/>
        <v>3.6221274650426864E-3</v>
      </c>
      <c r="F16" s="219">
        <f t="shared" si="1"/>
        <v>4.869988648967127E-3</v>
      </c>
      <c r="G16" s="52">
        <f t="shared" si="6"/>
        <v>0.28543421770531791</v>
      </c>
      <c r="I16" s="211">
        <v>309.15300000000002</v>
      </c>
      <c r="J16" s="212">
        <v>410.31499999999994</v>
      </c>
      <c r="K16" s="231">
        <f t="shared" si="2"/>
        <v>3.2547423762966177E-3</v>
      </c>
      <c r="L16" s="232">
        <f t="shared" si="3"/>
        <v>4.610887256454488E-3</v>
      </c>
      <c r="M16" s="52">
        <f t="shared" si="7"/>
        <v>0.32722309018511841</v>
      </c>
      <c r="O16" s="27">
        <f t="shared" si="4"/>
        <v>2.8589012086519876</v>
      </c>
      <c r="P16" s="143">
        <f t="shared" si="4"/>
        <v>2.9518427659834678</v>
      </c>
      <c r="Q16" s="52">
        <f t="shared" si="5"/>
        <v>3.2509537947729053E-2</v>
      </c>
    </row>
    <row r="17" spans="1:17" ht="20.100000000000001" customHeight="1" x14ac:dyDescent="0.25">
      <c r="A17" s="8" t="s">
        <v>131</v>
      </c>
      <c r="B17" s="3"/>
      <c r="C17" s="19">
        <v>293.42999999999995</v>
      </c>
      <c r="D17" s="140">
        <v>317.39999999999992</v>
      </c>
      <c r="E17" s="214">
        <f t="shared" si="0"/>
        <v>9.8286512670730207E-4</v>
      </c>
      <c r="F17" s="215">
        <f t="shared" si="1"/>
        <v>1.1120151343367885E-3</v>
      </c>
      <c r="G17" s="54">
        <f t="shared" si="6"/>
        <v>8.1688988855945111E-2</v>
      </c>
      <c r="I17" s="31">
        <v>262.72500000000002</v>
      </c>
      <c r="J17" s="141">
        <v>131.54000000000002</v>
      </c>
      <c r="K17" s="227">
        <f t="shared" si="2"/>
        <v>2.7659514570860673E-3</v>
      </c>
      <c r="L17" s="228">
        <f t="shared" si="3"/>
        <v>1.4781719160011782E-3</v>
      </c>
      <c r="M17" s="54">
        <f t="shared" si="7"/>
        <v>-0.49932438861927869</v>
      </c>
      <c r="O17" s="238">
        <f t="shared" si="4"/>
        <v>8.9535834781719679</v>
      </c>
      <c r="P17" s="239">
        <f t="shared" si="4"/>
        <v>4.1442974165091382</v>
      </c>
      <c r="Q17" s="54">
        <f t="shared" si="5"/>
        <v>-0.53713533507421218</v>
      </c>
    </row>
    <row r="18" spans="1:17" ht="20.100000000000001" customHeight="1" x14ac:dyDescent="0.25">
      <c r="A18" s="8" t="s">
        <v>10</v>
      </c>
      <c r="C18" s="19">
        <v>1855.5899999999997</v>
      </c>
      <c r="D18" s="140">
        <v>2398.2999999999997</v>
      </c>
      <c r="E18" s="214">
        <f t="shared" si="0"/>
        <v>6.2154336654970613E-3</v>
      </c>
      <c r="F18" s="215">
        <f t="shared" si="1"/>
        <v>8.4024760449902969E-3</v>
      </c>
      <c r="G18" s="52">
        <f t="shared" si="6"/>
        <v>0.29247301397399217</v>
      </c>
      <c r="I18" s="19">
        <v>1147.6959999999999</v>
      </c>
      <c r="J18" s="140">
        <v>1436.5199999999995</v>
      </c>
      <c r="K18" s="227">
        <f t="shared" si="2"/>
        <v>1.208286772667942E-2</v>
      </c>
      <c r="L18" s="228">
        <f t="shared" si="3"/>
        <v>1.6142797025802125E-2</v>
      </c>
      <c r="M18" s="52">
        <f t="shared" si="7"/>
        <v>0.2516554906525767</v>
      </c>
      <c r="O18" s="27">
        <f t="shared" si="4"/>
        <v>6.1850732112158404</v>
      </c>
      <c r="P18" s="143">
        <f t="shared" si="4"/>
        <v>5.9897427344368914</v>
      </c>
      <c r="Q18" s="52">
        <f t="shared" si="5"/>
        <v>-3.1580948213311706E-2</v>
      </c>
    </row>
    <row r="19" spans="1:17" ht="20.100000000000001" customHeight="1" thickBot="1" x14ac:dyDescent="0.3">
      <c r="A19" s="8" t="s">
        <v>11</v>
      </c>
      <c r="B19" s="10"/>
      <c r="C19" s="21">
        <v>2068.2400000000002</v>
      </c>
      <c r="D19" s="142">
        <v>1197.3800000000001</v>
      </c>
      <c r="E19" s="220">
        <f t="shared" si="0"/>
        <v>6.9277203069253689E-3</v>
      </c>
      <c r="F19" s="221">
        <f t="shared" si="1"/>
        <v>4.1950368038821181E-3</v>
      </c>
      <c r="G19" s="55">
        <f t="shared" si="6"/>
        <v>-0.42106331953738446</v>
      </c>
      <c r="I19" s="21">
        <v>469.59699999999998</v>
      </c>
      <c r="J19" s="142">
        <v>357.73199999999997</v>
      </c>
      <c r="K19" s="233">
        <f t="shared" si="2"/>
        <v>4.9438862171214985E-3</v>
      </c>
      <c r="L19" s="234">
        <f t="shared" si="3"/>
        <v>4.0199893253377939E-3</v>
      </c>
      <c r="M19" s="55">
        <f t="shared" si="7"/>
        <v>-0.23821489489924341</v>
      </c>
      <c r="O19" s="240">
        <f t="shared" si="4"/>
        <v>2.2705150272695622</v>
      </c>
      <c r="P19" s="241">
        <f t="shared" si="4"/>
        <v>2.9876229768327511</v>
      </c>
      <c r="Q19" s="55">
        <f t="shared" si="5"/>
        <v>0.31583492773688293</v>
      </c>
    </row>
    <row r="20" spans="1:17" ht="26.25" customHeight="1" thickBot="1" x14ac:dyDescent="0.3">
      <c r="A20" s="12" t="s">
        <v>12</v>
      </c>
      <c r="B20" s="48"/>
      <c r="C20" s="213">
        <f>C8+C9+C10+C13+C17+C18+C19</f>
        <v>298545.54000000004</v>
      </c>
      <c r="D20" s="145">
        <f>D8+D9+D10+D13+D17+D18+D19</f>
        <v>285427.76999999996</v>
      </c>
      <c r="E20" s="222">
        <f>E8+E9+E10+E13+E17+E18+E19</f>
        <v>0.99999999999999989</v>
      </c>
      <c r="F20" s="223">
        <f>F8+F9+F10+F13+F17+F18+F19</f>
        <v>1.0000000000000002</v>
      </c>
      <c r="G20" s="55">
        <f>(D20-C20)/C20</f>
        <v>-4.3938924694705117E-2</v>
      </c>
      <c r="H20" s="1"/>
      <c r="I20" s="213">
        <f>I8+I9+I10+I13+I17+I18+I19</f>
        <v>94985.398000000001</v>
      </c>
      <c r="J20" s="226">
        <f>J8+J9+J10+J13+J17+J18+J19</f>
        <v>88988.296000000017</v>
      </c>
      <c r="K20" s="235">
        <f>K8+K9+K10+K13+K17+K18+K19</f>
        <v>1.0000000000000002</v>
      </c>
      <c r="L20" s="236">
        <f>L8+L9+L10+L13+L17+L18+L19</f>
        <v>0.99999999999999989</v>
      </c>
      <c r="M20" s="55">
        <f>(J20-I20)/I20</f>
        <v>-6.3137093977328862E-2</v>
      </c>
      <c r="N20" s="1"/>
      <c r="O20" s="24">
        <f t="shared" si="4"/>
        <v>3.1816049906489976</v>
      </c>
      <c r="P20" s="242">
        <f t="shared" si="4"/>
        <v>3.1177168220177043</v>
      </c>
      <c r="Q20" s="55">
        <f t="shared" si="5"/>
        <v>-2.0080484164145446E-2</v>
      </c>
    </row>
    <row r="21" spans="1:17" x14ac:dyDescent="0.25">
      <c r="J21" s="272"/>
    </row>
    <row r="22" spans="1:17" x14ac:dyDescent="0.25">
      <c r="A22" s="1"/>
    </row>
    <row r="23" spans="1:17" ht="8.25" customHeight="1" thickBot="1" x14ac:dyDescent="0.3"/>
    <row r="24" spans="1:17" ht="15" customHeight="1" x14ac:dyDescent="0.25">
      <c r="A24" s="332" t="s">
        <v>2</v>
      </c>
      <c r="B24" s="315"/>
      <c r="C24" s="351" t="s">
        <v>1</v>
      </c>
      <c r="D24" s="349"/>
      <c r="E24" s="344" t="s">
        <v>105</v>
      </c>
      <c r="F24" s="344"/>
      <c r="G24" s="130" t="s">
        <v>0</v>
      </c>
      <c r="I24" s="345">
        <v>1000</v>
      </c>
      <c r="J24" s="349"/>
      <c r="K24" s="344" t="s">
        <v>105</v>
      </c>
      <c r="L24" s="344"/>
      <c r="M24" s="130" t="s">
        <v>0</v>
      </c>
      <c r="O24" s="343" t="s">
        <v>22</v>
      </c>
      <c r="P24" s="344"/>
      <c r="Q24" s="130" t="s">
        <v>0</v>
      </c>
    </row>
    <row r="25" spans="1:17" ht="15" customHeight="1" x14ac:dyDescent="0.25">
      <c r="A25" s="350"/>
      <c r="B25" s="316"/>
      <c r="C25" s="352" t="str">
        <f>C5</f>
        <v>out</v>
      </c>
      <c r="D25" s="342"/>
      <c r="E25" s="346" t="str">
        <f>C5</f>
        <v>out</v>
      </c>
      <c r="F25" s="346"/>
      <c r="G25" s="131" t="str">
        <f>G5</f>
        <v>2023 /2022</v>
      </c>
      <c r="I25" s="341" t="str">
        <f>C5</f>
        <v>out</v>
      </c>
      <c r="J25" s="342"/>
      <c r="K25" s="353" t="str">
        <f>C5</f>
        <v>out</v>
      </c>
      <c r="L25" s="348"/>
      <c r="M25" s="131" t="str">
        <f>G5</f>
        <v>2023 /2022</v>
      </c>
      <c r="O25" s="341" t="str">
        <f>C5</f>
        <v>out</v>
      </c>
      <c r="P25" s="342"/>
      <c r="Q25" s="131" t="str">
        <f>G5</f>
        <v>2023 /2022</v>
      </c>
    </row>
    <row r="26" spans="1:17" ht="19.5" customHeight="1" x14ac:dyDescent="0.25">
      <c r="A26" s="350"/>
      <c r="B26" s="316"/>
      <c r="C26" s="139">
        <f>C6</f>
        <v>2022</v>
      </c>
      <c r="D26" s="137">
        <f>D6</f>
        <v>2023</v>
      </c>
      <c r="E26" s="68">
        <f>C6</f>
        <v>2022</v>
      </c>
      <c r="F26" s="137">
        <f>D6</f>
        <v>2023</v>
      </c>
      <c r="G26" s="131" t="s">
        <v>1</v>
      </c>
      <c r="I26" s="16">
        <f>C6</f>
        <v>2022</v>
      </c>
      <c r="J26" s="138">
        <f>D6</f>
        <v>2023</v>
      </c>
      <c r="K26" s="136">
        <f>C6</f>
        <v>2022</v>
      </c>
      <c r="L26" s="137">
        <f>D6</f>
        <v>2023</v>
      </c>
      <c r="M26" s="260">
        <v>1000</v>
      </c>
      <c r="O26" s="16">
        <f>C6</f>
        <v>2022</v>
      </c>
      <c r="P26" s="138">
        <f>D6</f>
        <v>2023</v>
      </c>
      <c r="Q26" s="131"/>
    </row>
    <row r="27" spans="1:17" ht="19.5" customHeight="1" x14ac:dyDescent="0.25">
      <c r="A27" s="23" t="s">
        <v>115</v>
      </c>
      <c r="B27" s="15"/>
      <c r="C27" s="78">
        <f>C28+C29</f>
        <v>48271.789999999994</v>
      </c>
      <c r="D27" s="210">
        <f>D28+D29</f>
        <v>45857.479999999996</v>
      </c>
      <c r="E27" s="216">
        <f>C27/$C$40</f>
        <v>0.37255593997464209</v>
      </c>
      <c r="F27" s="217">
        <f>D27/$D$40</f>
        <v>0.35234705925787446</v>
      </c>
      <c r="G27" s="53">
        <f>(D27-C27)/C27</f>
        <v>-5.0014925901856924E-2</v>
      </c>
      <c r="I27" s="78">
        <f>I28+I29</f>
        <v>12888.708999999999</v>
      </c>
      <c r="J27" s="210">
        <f>J28+J29</f>
        <v>12196.830999999998</v>
      </c>
      <c r="K27" s="216">
        <f>I27/$I$40</f>
        <v>0.31383128989788139</v>
      </c>
      <c r="L27" s="217">
        <f>J27/$J$40</f>
        <v>0.29555118903875416</v>
      </c>
      <c r="M27" s="53">
        <f>(J27-I27)/I27</f>
        <v>-5.3680938874483136E-2</v>
      </c>
      <c r="O27" s="63">
        <f t="shared" ref="O27:P40" si="8">(I27/C27)*10</f>
        <v>2.6700292241079109</v>
      </c>
      <c r="P27" s="237">
        <f t="shared" si="8"/>
        <v>2.6597255235132851</v>
      </c>
      <c r="Q27" s="53">
        <f>(P27-O27)/O27</f>
        <v>-3.8590216547417793E-3</v>
      </c>
    </row>
    <row r="28" spans="1:17" ht="20.100000000000001" customHeight="1" x14ac:dyDescent="0.25">
      <c r="A28" s="8" t="s">
        <v>4</v>
      </c>
      <c r="C28" s="19">
        <v>20777.889999999996</v>
      </c>
      <c r="D28" s="140">
        <v>20169.399999999998</v>
      </c>
      <c r="E28" s="214">
        <f>C28/$C$40</f>
        <v>0.16036128636704203</v>
      </c>
      <c r="F28" s="215">
        <f>D28/$D$40</f>
        <v>0.15497207384696615</v>
      </c>
      <c r="G28" s="52">
        <f>(D28-C28)/C28</f>
        <v>-2.9285456800473873E-2</v>
      </c>
      <c r="I28" s="19">
        <v>6144.1620000000003</v>
      </c>
      <c r="J28" s="140">
        <v>5962.6549999999979</v>
      </c>
      <c r="K28" s="214">
        <f>I28/$I$40</f>
        <v>0.14960616193612153</v>
      </c>
      <c r="L28" s="215">
        <f>J28/$J$40</f>
        <v>0.14448587301716914</v>
      </c>
      <c r="M28" s="52">
        <f>(J28-I28)/I28</f>
        <v>-2.954137602491639E-2</v>
      </c>
      <c r="O28" s="27">
        <f t="shared" si="8"/>
        <v>2.9570673441817248</v>
      </c>
      <c r="P28" s="143">
        <f t="shared" si="8"/>
        <v>2.9562877428183283</v>
      </c>
      <c r="Q28" s="52">
        <f>(P28-O28)/O28</f>
        <v>-2.6364004354869649E-4</v>
      </c>
    </row>
    <row r="29" spans="1:17" ht="20.100000000000001" customHeight="1" x14ac:dyDescent="0.25">
      <c r="A29" s="8" t="s">
        <v>5</v>
      </c>
      <c r="C29" s="19">
        <v>27493.9</v>
      </c>
      <c r="D29" s="140">
        <v>25688.080000000002</v>
      </c>
      <c r="E29" s="214">
        <f>C29/$C$40</f>
        <v>0.21219465360760009</v>
      </c>
      <c r="F29" s="215">
        <f>D29/$D$40</f>
        <v>0.19737498541090837</v>
      </c>
      <c r="G29" s="52">
        <f t="shared" ref="G29:G40" si="9">(D29-C29)/C29</f>
        <v>-6.5680751002949733E-2</v>
      </c>
      <c r="I29" s="19">
        <v>6744.5469999999996</v>
      </c>
      <c r="J29" s="140">
        <v>6234.1760000000013</v>
      </c>
      <c r="K29" s="214">
        <f t="shared" ref="K29:K33" si="10">I29/$I$40</f>
        <v>0.16422512796175989</v>
      </c>
      <c r="L29" s="215">
        <f t="shared" ref="L29:L33" si="11">J29/$J$40</f>
        <v>0.15106531602158502</v>
      </c>
      <c r="M29" s="52">
        <f t="shared" ref="M29:M40" si="12">(J29-I29)/I29</f>
        <v>-7.5671650001104346E-2</v>
      </c>
      <c r="O29" s="27">
        <f t="shared" si="8"/>
        <v>2.4531066891201316</v>
      </c>
      <c r="P29" s="143">
        <f t="shared" si="8"/>
        <v>2.4268750330892774</v>
      </c>
      <c r="Q29" s="52">
        <f t="shared" ref="Q29:Q38" si="13">(P29-O29)/O29</f>
        <v>-1.0693238963961588E-2</v>
      </c>
    </row>
    <row r="30" spans="1:17" ht="20.100000000000001" customHeight="1" x14ac:dyDescent="0.25">
      <c r="A30" s="23" t="s">
        <v>38</v>
      </c>
      <c r="B30" s="15"/>
      <c r="C30" s="78">
        <f>C31+C32</f>
        <v>30005.169999999991</v>
      </c>
      <c r="D30" s="210">
        <f>D31+D32</f>
        <v>34480.949999999997</v>
      </c>
      <c r="E30" s="216">
        <f>C30/$C$40</f>
        <v>0.23157633709976219</v>
      </c>
      <c r="F30" s="217">
        <f>D30/$D$40</f>
        <v>0.26493521521282476</v>
      </c>
      <c r="G30" s="53">
        <f>(D30-C30)/C30</f>
        <v>0.14916696022718776</v>
      </c>
      <c r="I30" s="78">
        <f>I31+I32</f>
        <v>3984.9589999999989</v>
      </c>
      <c r="J30" s="210">
        <f>J31+J32</f>
        <v>4351.552999999999</v>
      </c>
      <c r="K30" s="216">
        <f t="shared" si="10"/>
        <v>9.7031038807701475E-2</v>
      </c>
      <c r="L30" s="217">
        <f t="shared" si="11"/>
        <v>0.10544596898285773</v>
      </c>
      <c r="M30" s="53">
        <f t="shared" si="12"/>
        <v>9.199442202542113E-2</v>
      </c>
      <c r="O30" s="63">
        <f t="shared" si="8"/>
        <v>1.3280907923534511</v>
      </c>
      <c r="P30" s="237">
        <f t="shared" si="8"/>
        <v>1.2620165627687172</v>
      </c>
      <c r="Q30" s="53">
        <f t="shared" si="13"/>
        <v>-4.9751289569327284E-2</v>
      </c>
    </row>
    <row r="31" spans="1:17" ht="20.100000000000001" customHeight="1" x14ac:dyDescent="0.25">
      <c r="A31" s="8"/>
      <c r="B31" t="s">
        <v>6</v>
      </c>
      <c r="C31" s="31">
        <v>28428.779999999992</v>
      </c>
      <c r="D31" s="141">
        <v>32948.909999999996</v>
      </c>
      <c r="E31" s="214">
        <f t="shared" ref="E31:E38" si="14">C31/$C$40</f>
        <v>0.21940994637307429</v>
      </c>
      <c r="F31" s="215">
        <f t="shared" ref="F31:F38" si="15">D31/$D$40</f>
        <v>0.25316374873308289</v>
      </c>
      <c r="G31" s="52">
        <f>(D31-C31)/C31</f>
        <v>0.15899838121790685</v>
      </c>
      <c r="I31" s="31">
        <v>3623.2279999999992</v>
      </c>
      <c r="J31" s="141">
        <v>4000.5999999999995</v>
      </c>
      <c r="K31" s="214">
        <f>I31/$I$40</f>
        <v>8.8223135213474121E-2</v>
      </c>
      <c r="L31" s="215">
        <f>J31/$J$40</f>
        <v>9.6941745513112368E-2</v>
      </c>
      <c r="M31" s="52">
        <f>(J31-I31)/I31</f>
        <v>0.10415353381018264</v>
      </c>
      <c r="O31" s="27">
        <f t="shared" si="8"/>
        <v>1.2744929610064168</v>
      </c>
      <c r="P31" s="143">
        <f t="shared" si="8"/>
        <v>1.2141828060473017</v>
      </c>
      <c r="Q31" s="52">
        <f t="shared" si="13"/>
        <v>-4.7320900785117422E-2</v>
      </c>
    </row>
    <row r="32" spans="1:17" ht="20.100000000000001" customHeight="1" x14ac:dyDescent="0.25">
      <c r="A32" s="8"/>
      <c r="B32" t="s">
        <v>39</v>
      </c>
      <c r="C32" s="31">
        <v>1576.39</v>
      </c>
      <c r="D32" s="141">
        <v>1532.0399999999997</v>
      </c>
      <c r="E32" s="218">
        <f t="shared" si="14"/>
        <v>1.216639072668791E-2</v>
      </c>
      <c r="F32" s="219">
        <f t="shared" si="15"/>
        <v>1.1771466479741886E-2</v>
      </c>
      <c r="G32" s="52">
        <f>(D32-C32)/C32</f>
        <v>-2.8133900874783752E-2</v>
      </c>
      <c r="I32" s="31">
        <v>361.73099999999994</v>
      </c>
      <c r="J32" s="141">
        <v>350.95299999999992</v>
      </c>
      <c r="K32" s="218">
        <f>I32/$I$40</f>
        <v>8.8079035942273606E-3</v>
      </c>
      <c r="L32" s="219">
        <f>J32/$J$40</f>
        <v>8.5042234697453693E-3</v>
      </c>
      <c r="M32" s="52">
        <f>(J32-I32)/I32</f>
        <v>-2.9795621608322265E-2</v>
      </c>
      <c r="O32" s="27">
        <f t="shared" si="8"/>
        <v>2.2946796160848515</v>
      </c>
      <c r="P32" s="143">
        <f t="shared" si="8"/>
        <v>2.2907561160283016</v>
      </c>
      <c r="Q32" s="52">
        <f t="shared" si="13"/>
        <v>-1.7098247742506479E-3</v>
      </c>
    </row>
    <row r="33" spans="1:17" ht="20.100000000000001" customHeight="1" x14ac:dyDescent="0.25">
      <c r="A33" s="23" t="s">
        <v>130</v>
      </c>
      <c r="B33" s="15"/>
      <c r="C33" s="78">
        <f>SUM(C34:C36)</f>
        <v>49735.119999999995</v>
      </c>
      <c r="D33" s="210">
        <f>SUM(D34:D36)</f>
        <v>48321.890000000007</v>
      </c>
      <c r="E33" s="216">
        <f t="shared" si="14"/>
        <v>0.38384974705416192</v>
      </c>
      <c r="F33" s="217">
        <f t="shared" si="15"/>
        <v>0.37128241323514716</v>
      </c>
      <c r="G33" s="53">
        <f t="shared" si="9"/>
        <v>-2.841513200330046E-2</v>
      </c>
      <c r="I33" s="78">
        <f>SUM(I34:I36)</f>
        <v>23685.392</v>
      </c>
      <c r="J33" s="210">
        <f>SUM(J34:J36)</f>
        <v>24115.321</v>
      </c>
      <c r="K33" s="216">
        <f t="shared" si="10"/>
        <v>0.57672317088522684</v>
      </c>
      <c r="L33" s="217">
        <f t="shared" si="11"/>
        <v>0.58435767418612583</v>
      </c>
      <c r="M33" s="53">
        <f t="shared" si="12"/>
        <v>1.8151652292687413E-2</v>
      </c>
      <c r="O33" s="63">
        <f t="shared" si="8"/>
        <v>4.7623071986153853</v>
      </c>
      <c r="P33" s="237">
        <f t="shared" si="8"/>
        <v>4.9905583163241332</v>
      </c>
      <c r="Q33" s="53">
        <f t="shared" si="13"/>
        <v>4.7928684183815483E-2</v>
      </c>
    </row>
    <row r="34" spans="1:17" ht="20.100000000000001" customHeight="1" x14ac:dyDescent="0.25">
      <c r="A34" s="8"/>
      <c r="B34" s="3" t="s">
        <v>7</v>
      </c>
      <c r="C34" s="31">
        <v>46718.49</v>
      </c>
      <c r="D34" s="141">
        <v>46284.54</v>
      </c>
      <c r="E34" s="214">
        <f t="shared" si="14"/>
        <v>0.36056775512459593</v>
      </c>
      <c r="F34" s="215">
        <f t="shared" si="15"/>
        <v>0.35562838512067091</v>
      </c>
      <c r="G34" s="52">
        <f t="shared" si="9"/>
        <v>-9.2886135660633969E-3</v>
      </c>
      <c r="I34" s="31">
        <v>22536.589</v>
      </c>
      <c r="J34" s="141">
        <v>23316.465</v>
      </c>
      <c r="K34" s="214">
        <f t="shared" ref="K34:K39" si="16">I34/$I$40</f>
        <v>0.54875059990635255</v>
      </c>
      <c r="L34" s="215">
        <f t="shared" ref="L34:L39" si="17">J34/$J$40</f>
        <v>0.56499995408073589</v>
      </c>
      <c r="M34" s="52">
        <f t="shared" ref="M34:M39" si="18">(J34-I34)/I34</f>
        <v>3.4604881865662997E-2</v>
      </c>
      <c r="O34" s="27">
        <f t="shared" ref="O34:P39" si="19">(I34/C34)*10</f>
        <v>4.8239121170226182</v>
      </c>
      <c r="P34" s="143">
        <f t="shared" si="19"/>
        <v>5.037635677053288</v>
      </c>
      <c r="Q34" s="52">
        <f t="shared" si="13"/>
        <v>4.4305027713187839E-2</v>
      </c>
    </row>
    <row r="35" spans="1:17" ht="20.100000000000001" customHeight="1" x14ac:dyDescent="0.25">
      <c r="A35" s="8"/>
      <c r="B35" s="3" t="s">
        <v>8</v>
      </c>
      <c r="C35" s="31">
        <v>2103.89</v>
      </c>
      <c r="D35" s="141">
        <v>863.98</v>
      </c>
      <c r="E35" s="214">
        <f t="shared" si="14"/>
        <v>1.623757305360439E-2</v>
      </c>
      <c r="F35" s="215">
        <f t="shared" si="15"/>
        <v>6.6384112746190682E-3</v>
      </c>
      <c r="G35" s="52">
        <f t="shared" si="9"/>
        <v>-0.5893416480899667</v>
      </c>
      <c r="I35" s="31">
        <v>959.58900000000006</v>
      </c>
      <c r="J35" s="141">
        <v>587.90899999999999</v>
      </c>
      <c r="K35" s="214">
        <f t="shared" si="16"/>
        <v>2.3365338890172643E-2</v>
      </c>
      <c r="L35" s="215">
        <f t="shared" si="17"/>
        <v>1.4246094251579361E-2</v>
      </c>
      <c r="M35" s="52">
        <f t="shared" si="18"/>
        <v>-0.38733249339039949</v>
      </c>
      <c r="O35" s="27">
        <f t="shared" si="19"/>
        <v>4.5610226770411009</v>
      </c>
      <c r="P35" s="143">
        <f t="shared" si="19"/>
        <v>6.80465983008866</v>
      </c>
      <c r="Q35" s="52">
        <f t="shared" si="13"/>
        <v>0.49191536896788401</v>
      </c>
    </row>
    <row r="36" spans="1:17" ht="20.100000000000001" customHeight="1" x14ac:dyDescent="0.25">
      <c r="A36" s="32"/>
      <c r="B36" s="33" t="s">
        <v>9</v>
      </c>
      <c r="C36" s="211">
        <v>912.7399999999999</v>
      </c>
      <c r="D36" s="212">
        <v>1173.3699999999997</v>
      </c>
      <c r="E36" s="218">
        <f t="shared" si="14"/>
        <v>7.044418875961609E-3</v>
      </c>
      <c r="F36" s="219">
        <f t="shared" si="15"/>
        <v>9.0156168398571428E-3</v>
      </c>
      <c r="G36" s="52">
        <f t="shared" si="9"/>
        <v>0.28554681508425162</v>
      </c>
      <c r="I36" s="211">
        <v>189.21400000000006</v>
      </c>
      <c r="J36" s="212">
        <v>210.94699999999992</v>
      </c>
      <c r="K36" s="218">
        <f t="shared" si="16"/>
        <v>4.6072320887016495E-3</v>
      </c>
      <c r="L36" s="219">
        <f t="shared" si="17"/>
        <v>5.111625853810556E-3</v>
      </c>
      <c r="M36" s="52">
        <f t="shared" si="18"/>
        <v>0.11485936558605524</v>
      </c>
      <c r="O36" s="27">
        <f t="shared" si="19"/>
        <v>2.0730328461555327</v>
      </c>
      <c r="P36" s="143">
        <f t="shared" si="19"/>
        <v>1.7977875691384644</v>
      </c>
      <c r="Q36" s="52">
        <f t="shared" si="13"/>
        <v>-0.13277419965993997</v>
      </c>
    </row>
    <row r="37" spans="1:17" ht="20.100000000000001" customHeight="1" x14ac:dyDescent="0.25">
      <c r="A37" s="8" t="s">
        <v>131</v>
      </c>
      <c r="B37" s="3"/>
      <c r="C37" s="19">
        <v>255.26999999999998</v>
      </c>
      <c r="D37" s="140">
        <v>248.87</v>
      </c>
      <c r="E37" s="214">
        <f t="shared" si="14"/>
        <v>1.9701435309800383E-3</v>
      </c>
      <c r="F37" s="215">
        <f t="shared" si="15"/>
        <v>1.9121986781111223E-3</v>
      </c>
      <c r="G37" s="54">
        <f>(D37-C37)/C37</f>
        <v>-2.5071492929055424E-2</v>
      </c>
      <c r="I37" s="19">
        <v>58.422000000000004</v>
      </c>
      <c r="J37" s="140">
        <v>59.385000000000005</v>
      </c>
      <c r="K37" s="214">
        <f t="shared" si="16"/>
        <v>1.4225359280292565E-3</v>
      </c>
      <c r="L37" s="215">
        <f t="shared" si="17"/>
        <v>1.439005538493271E-3</v>
      </c>
      <c r="M37" s="54">
        <f t="shared" si="18"/>
        <v>1.6483516483516498E-2</v>
      </c>
      <c r="O37" s="238">
        <f t="shared" si="19"/>
        <v>2.2886355623457519</v>
      </c>
      <c r="P37" s="239">
        <f t="shared" si="19"/>
        <v>2.386185558725439</v>
      </c>
      <c r="Q37" s="54">
        <f t="shared" si="13"/>
        <v>4.262364789949457E-2</v>
      </c>
    </row>
    <row r="38" spans="1:17" ht="20.100000000000001" customHeight="1" x14ac:dyDescent="0.25">
      <c r="A38" s="8" t="s">
        <v>10</v>
      </c>
      <c r="C38" s="19">
        <v>658.19000000000017</v>
      </c>
      <c r="D38" s="140">
        <v>742.30999999999983</v>
      </c>
      <c r="E38" s="214">
        <f t="shared" si="14"/>
        <v>5.079832219437269E-3</v>
      </c>
      <c r="F38" s="215">
        <f t="shared" si="15"/>
        <v>5.7035568800926865E-3</v>
      </c>
      <c r="G38" s="52">
        <f t="shared" si="9"/>
        <v>0.12780504109755486</v>
      </c>
      <c r="I38" s="19">
        <v>281.38299999999998</v>
      </c>
      <c r="J38" s="140">
        <v>383.58800000000002</v>
      </c>
      <c r="K38" s="214">
        <f t="shared" si="16"/>
        <v>6.8514844927708091E-3</v>
      </c>
      <c r="L38" s="215">
        <f t="shared" si="17"/>
        <v>9.2950283152236548E-3</v>
      </c>
      <c r="M38" s="52">
        <f t="shared" si="18"/>
        <v>0.36322379106058306</v>
      </c>
      <c r="O38" s="27">
        <f t="shared" si="19"/>
        <v>4.2751029338033071</v>
      </c>
      <c r="P38" s="143">
        <f t="shared" si="19"/>
        <v>5.1674906710134589</v>
      </c>
      <c r="Q38" s="52">
        <f t="shared" si="13"/>
        <v>0.20874064344837823</v>
      </c>
    </row>
    <row r="39" spans="1:17" ht="20.100000000000001" customHeight="1" thickBot="1" x14ac:dyDescent="0.3">
      <c r="A39" s="8" t="s">
        <v>11</v>
      </c>
      <c r="B39" s="10"/>
      <c r="C39" s="21">
        <v>643.70000000000005</v>
      </c>
      <c r="D39" s="142">
        <v>497.11</v>
      </c>
      <c r="E39" s="220">
        <f>C39/$C$40</f>
        <v>4.9680001210163777E-3</v>
      </c>
      <c r="F39" s="221">
        <f>D39/$D$40</f>
        <v>3.8195567359497733E-3</v>
      </c>
      <c r="G39" s="55">
        <f t="shared" si="9"/>
        <v>-0.2277303091502253</v>
      </c>
      <c r="I39" s="21">
        <v>170.04499999999999</v>
      </c>
      <c r="J39" s="142">
        <v>161.40499999999997</v>
      </c>
      <c r="K39" s="220">
        <f t="shared" si="16"/>
        <v>4.1404799883902445E-3</v>
      </c>
      <c r="L39" s="221">
        <f t="shared" si="17"/>
        <v>3.9111339385451936E-3</v>
      </c>
      <c r="M39" s="55">
        <f t="shared" si="18"/>
        <v>-5.0810079684789414E-2</v>
      </c>
      <c r="O39" s="240">
        <f t="shared" si="19"/>
        <v>2.6416809072549317</v>
      </c>
      <c r="P39" s="241">
        <f t="shared" si="19"/>
        <v>3.2468668906278282</v>
      </c>
      <c r="Q39" s="55">
        <f>(P39-O39)/O39</f>
        <v>0.22909125084367879</v>
      </c>
    </row>
    <row r="40" spans="1:17" ht="26.25" customHeight="1" thickBot="1" x14ac:dyDescent="0.3">
      <c r="A40" s="12" t="s">
        <v>12</v>
      </c>
      <c r="B40" s="48"/>
      <c r="C40" s="213">
        <f>C28+C29+C30+C33+C37+C38+C39</f>
        <v>129569.23999999999</v>
      </c>
      <c r="D40" s="226">
        <f>D28+D29+D30+D33+D37+D38+D39</f>
        <v>130148.61</v>
      </c>
      <c r="E40" s="222">
        <f>C40/$C$40</f>
        <v>1</v>
      </c>
      <c r="F40" s="223">
        <f>D40/$D$40</f>
        <v>1</v>
      </c>
      <c r="G40" s="55">
        <f t="shared" si="9"/>
        <v>4.4715088241623546E-3</v>
      </c>
      <c r="H40" s="1"/>
      <c r="I40" s="213">
        <f>I28+I29+I30+I33+I37+I38+I39</f>
        <v>41068.909999999996</v>
      </c>
      <c r="J40" s="226">
        <f>J28+J29+J30+J33+J37+J38+J39</f>
        <v>41268.083000000006</v>
      </c>
      <c r="K40" s="222">
        <f>K28+K29+K30+K33+K37+K38+K39</f>
        <v>1</v>
      </c>
      <c r="L40" s="223">
        <f>L28+L29+L30+L33+L37+L38+L39</f>
        <v>0.99999999999999978</v>
      </c>
      <c r="M40" s="55">
        <f t="shared" si="12"/>
        <v>4.8497269589090576E-3</v>
      </c>
      <c r="N40" s="1"/>
      <c r="O40" s="24">
        <f t="shared" si="8"/>
        <v>3.1696496791985505</v>
      </c>
      <c r="P40" s="242">
        <f t="shared" si="8"/>
        <v>3.17084316152128</v>
      </c>
      <c r="Q40" s="55">
        <f>(P40-O40)/O40</f>
        <v>3.7653445759700064E-4</v>
      </c>
    </row>
    <row r="42" spans="1:17" x14ac:dyDescent="0.25">
      <c r="A42" s="1"/>
    </row>
    <row r="43" spans="1:17" ht="8.25" customHeight="1" thickBot="1" x14ac:dyDescent="0.3"/>
    <row r="44" spans="1:17" ht="15" customHeight="1" x14ac:dyDescent="0.25">
      <c r="A44" s="332" t="s">
        <v>15</v>
      </c>
      <c r="B44" s="315"/>
      <c r="C44" s="351" t="s">
        <v>1</v>
      </c>
      <c r="D44" s="349"/>
      <c r="E44" s="344" t="s">
        <v>105</v>
      </c>
      <c r="F44" s="344"/>
      <c r="G44" s="130" t="s">
        <v>0</v>
      </c>
      <c r="I44" s="345">
        <v>1000</v>
      </c>
      <c r="J44" s="349"/>
      <c r="K44" s="344" t="s">
        <v>105</v>
      </c>
      <c r="L44" s="344"/>
      <c r="M44" s="130" t="s">
        <v>0</v>
      </c>
      <c r="O44" s="343" t="s">
        <v>22</v>
      </c>
      <c r="P44" s="344"/>
      <c r="Q44" s="130" t="s">
        <v>0</v>
      </c>
    </row>
    <row r="45" spans="1:17" ht="15" customHeight="1" x14ac:dyDescent="0.25">
      <c r="A45" s="350"/>
      <c r="B45" s="316"/>
      <c r="C45" s="352" t="str">
        <f>C5</f>
        <v>out</v>
      </c>
      <c r="D45" s="342"/>
      <c r="E45" s="346" t="str">
        <f>C25</f>
        <v>out</v>
      </c>
      <c r="F45" s="346"/>
      <c r="G45" s="131" t="str">
        <f>G25</f>
        <v>2023 /2022</v>
      </c>
      <c r="I45" s="341" t="str">
        <f>C5</f>
        <v>out</v>
      </c>
      <c r="J45" s="342"/>
      <c r="K45" s="353" t="str">
        <f>C25</f>
        <v>out</v>
      </c>
      <c r="L45" s="348"/>
      <c r="M45" s="131" t="str">
        <f>G45</f>
        <v>2023 /2022</v>
      </c>
      <c r="O45" s="341" t="str">
        <f>C5</f>
        <v>out</v>
      </c>
      <c r="P45" s="342"/>
      <c r="Q45" s="131" t="str">
        <f>Q25</f>
        <v>2023 /2022</v>
      </c>
    </row>
    <row r="46" spans="1:17" ht="15.75" customHeight="1" x14ac:dyDescent="0.25">
      <c r="A46" s="350"/>
      <c r="B46" s="316"/>
      <c r="C46" s="139">
        <f>C6</f>
        <v>2022</v>
      </c>
      <c r="D46" s="137">
        <f>D6</f>
        <v>2023</v>
      </c>
      <c r="E46" s="68">
        <f>C26</f>
        <v>2022</v>
      </c>
      <c r="F46" s="137">
        <f>D26</f>
        <v>2023</v>
      </c>
      <c r="G46" s="131" t="s">
        <v>1</v>
      </c>
      <c r="I46" s="16">
        <f>C6</f>
        <v>2022</v>
      </c>
      <c r="J46" s="138">
        <f>D6</f>
        <v>2023</v>
      </c>
      <c r="K46" s="136">
        <f>C26</f>
        <v>2022</v>
      </c>
      <c r="L46" s="137">
        <f>D26</f>
        <v>2023</v>
      </c>
      <c r="M46" s="260">
        <v>1000</v>
      </c>
      <c r="O46" s="16">
        <f>O26</f>
        <v>2022</v>
      </c>
      <c r="P46" s="138">
        <f>P26</f>
        <v>2023</v>
      </c>
      <c r="Q46" s="131"/>
    </row>
    <row r="47" spans="1:17" s="270" customFormat="1" ht="15.75" customHeight="1" x14ac:dyDescent="0.25">
      <c r="A47" s="23" t="s">
        <v>115</v>
      </c>
      <c r="B47" s="15"/>
      <c r="C47" s="78">
        <f>C48+C49</f>
        <v>79050.890000000043</v>
      </c>
      <c r="D47" s="210">
        <f>D48+D49</f>
        <v>75270.819999999978</v>
      </c>
      <c r="E47" s="216">
        <f>C47/$C$60</f>
        <v>0.46782235141851258</v>
      </c>
      <c r="F47" s="217">
        <f>D47/$D$60</f>
        <v>0.48474515189288775</v>
      </c>
      <c r="G47" s="53">
        <f>(D47-C47)/C47</f>
        <v>-4.7818183957195969E-2</v>
      </c>
      <c r="H47"/>
      <c r="I47" s="78">
        <f>I48+I49</f>
        <v>26454.940000000002</v>
      </c>
      <c r="J47" s="210">
        <f>J48+J49</f>
        <v>25493.464999999997</v>
      </c>
      <c r="K47" s="216">
        <f>I47/$I$60</f>
        <v>0.49066511898920412</v>
      </c>
      <c r="L47" s="217">
        <f>J47/$J$60</f>
        <v>0.53422781243662942</v>
      </c>
      <c r="M47" s="53">
        <f>(J47-I47)/I47</f>
        <v>-3.6343873771779701E-2</v>
      </c>
      <c r="N47"/>
      <c r="O47" s="63">
        <f t="shared" ref="O47:P60" si="20">(I47/C47)*10</f>
        <v>3.3465707976216317</v>
      </c>
      <c r="P47" s="237">
        <f t="shared" si="20"/>
        <v>3.3868988008899068</v>
      </c>
      <c r="Q47" s="53">
        <f>(P47-O47)/O47</f>
        <v>1.2050545381240929E-2</v>
      </c>
    </row>
    <row r="48" spans="1:17" ht="20.100000000000001" customHeight="1" x14ac:dyDescent="0.25">
      <c r="A48" s="8" t="s">
        <v>4</v>
      </c>
      <c r="C48" s="19">
        <v>33594.350000000028</v>
      </c>
      <c r="D48" s="140">
        <v>36750.04</v>
      </c>
      <c r="E48" s="214">
        <f>C48/$C$60</f>
        <v>0.19881101669287357</v>
      </c>
      <c r="F48" s="215">
        <f>D48/$D$60</f>
        <v>0.23667078054775684</v>
      </c>
      <c r="G48" s="52">
        <f>(D48-C48)/C48</f>
        <v>9.3935140879343418E-2</v>
      </c>
      <c r="I48" s="19">
        <v>14541.550999999999</v>
      </c>
      <c r="J48" s="140">
        <v>15117.290999999994</v>
      </c>
      <c r="K48" s="214">
        <f>I48/$I$60</f>
        <v>0.26970508539057658</v>
      </c>
      <c r="L48" s="215">
        <f>J48/$J$60</f>
        <v>0.31679009898803256</v>
      </c>
      <c r="M48" s="52">
        <f>(J48-I48)/I48</f>
        <v>3.9592750456948801E-2</v>
      </c>
      <c r="O48" s="27">
        <f t="shared" si="20"/>
        <v>4.328570429253725</v>
      </c>
      <c r="P48" s="143">
        <f t="shared" si="20"/>
        <v>4.1135440941016643</v>
      </c>
      <c r="Q48" s="52">
        <f>(P48-O48)/O48</f>
        <v>-4.9676062493716366E-2</v>
      </c>
    </row>
    <row r="49" spans="1:17" ht="20.100000000000001" customHeight="1" x14ac:dyDescent="0.25">
      <c r="A49" s="8" t="s">
        <v>5</v>
      </c>
      <c r="C49" s="19">
        <v>45456.540000000008</v>
      </c>
      <c r="D49" s="140">
        <v>38520.779999999984</v>
      </c>
      <c r="E49" s="214">
        <f>C49/$C$60</f>
        <v>0.26901133472563898</v>
      </c>
      <c r="F49" s="215">
        <f>D49/$D$60</f>
        <v>0.24807437134513097</v>
      </c>
      <c r="G49" s="52">
        <f>(D49-C49)/C49</f>
        <v>-0.15258002478851279</v>
      </c>
      <c r="I49" s="19">
        <v>11913.389000000001</v>
      </c>
      <c r="J49" s="140">
        <v>10376.174000000005</v>
      </c>
      <c r="K49" s="214">
        <f>I49/$I$60</f>
        <v>0.22096003359862754</v>
      </c>
      <c r="L49" s="215">
        <f>J49/$J$60</f>
        <v>0.21743771344859686</v>
      </c>
      <c r="M49" s="52">
        <f>(J49-I49)/I49</f>
        <v>-0.12903255320547297</v>
      </c>
      <c r="O49" s="27">
        <f t="shared" si="20"/>
        <v>2.6208305779542389</v>
      </c>
      <c r="P49" s="143">
        <f t="shared" si="20"/>
        <v>2.6936562551433303</v>
      </c>
      <c r="Q49" s="52">
        <f>(P49-O49)/O49</f>
        <v>2.7787251034722536E-2</v>
      </c>
    </row>
    <row r="50" spans="1:17" ht="20.100000000000001" customHeight="1" x14ac:dyDescent="0.25">
      <c r="A50" s="23" t="s">
        <v>38</v>
      </c>
      <c r="B50" s="15"/>
      <c r="C50" s="78">
        <f>C51+C52</f>
        <v>66067.8</v>
      </c>
      <c r="D50" s="210">
        <f>D51+D52</f>
        <v>62707.529999999977</v>
      </c>
      <c r="E50" s="216">
        <f>C50/$C$60</f>
        <v>0.3909885587505465</v>
      </c>
      <c r="F50" s="217">
        <f>D50/$D$60</f>
        <v>0.4038373855190871</v>
      </c>
      <c r="G50" s="53">
        <f>(D50-C50)/C50</f>
        <v>-5.0860933768038678E-2</v>
      </c>
      <c r="I50" s="78">
        <f>I51+I52</f>
        <v>9479.5970000000034</v>
      </c>
      <c r="J50" s="210">
        <f>J51+J52</f>
        <v>7996.8469999999979</v>
      </c>
      <c r="K50" s="216">
        <f>I50/$I$60</f>
        <v>0.17582000148080865</v>
      </c>
      <c r="L50" s="217">
        <f>J50/$J$60</f>
        <v>0.16757777254682413</v>
      </c>
      <c r="M50" s="53">
        <f>(J50-I50)/I50</f>
        <v>-0.15641487713032579</v>
      </c>
      <c r="O50" s="63">
        <f t="shared" si="20"/>
        <v>1.4348286154526113</v>
      </c>
      <c r="P50" s="237">
        <f t="shared" si="20"/>
        <v>1.2752610412178569</v>
      </c>
      <c r="Q50" s="53">
        <f>(P50-O50)/O50</f>
        <v>-0.11121019787050973</v>
      </c>
    </row>
    <row r="51" spans="1:17" ht="20.100000000000001" customHeight="1" x14ac:dyDescent="0.25">
      <c r="A51" s="8"/>
      <c r="B51" t="s">
        <v>6</v>
      </c>
      <c r="C51" s="31">
        <v>63918.559999999998</v>
      </c>
      <c r="D51" s="141">
        <v>61039.689999999981</v>
      </c>
      <c r="E51" s="214">
        <f t="shared" ref="E51:E57" si="21">C51/$C$60</f>
        <v>0.37826937860516513</v>
      </c>
      <c r="F51" s="215">
        <f t="shared" ref="F51:F57" si="22">D51/$D$60</f>
        <v>0.39309647218596505</v>
      </c>
      <c r="G51" s="52">
        <f t="shared" ref="G51:G59" si="23">(D51-C51)/C51</f>
        <v>-4.5039656713167779E-2</v>
      </c>
      <c r="I51" s="31">
        <v>8970.5930000000026</v>
      </c>
      <c r="J51" s="141">
        <v>7625.5759999999982</v>
      </c>
      <c r="K51" s="214">
        <f t="shared" ref="K51:K58" si="24">I51/$I$60</f>
        <v>0.16637940141798555</v>
      </c>
      <c r="L51" s="215">
        <f t="shared" ref="L51:L58" si="25">J51/$J$60</f>
        <v>0.15979761029147124</v>
      </c>
      <c r="M51" s="52">
        <f t="shared" ref="M51:M58" si="26">(J51-I51)/I51</f>
        <v>-0.14993624167320979</v>
      </c>
      <c r="O51" s="27">
        <f t="shared" si="20"/>
        <v>1.4034410349669959</v>
      </c>
      <c r="P51" s="143">
        <f t="shared" si="20"/>
        <v>1.2492815740053727</v>
      </c>
      <c r="Q51" s="52">
        <f t="shared" ref="Q51:Q58" si="27">(P51-O51)/O51</f>
        <v>-0.10984391728666289</v>
      </c>
    </row>
    <row r="52" spans="1:17" ht="20.100000000000001" customHeight="1" x14ac:dyDescent="0.25">
      <c r="A52" s="8"/>
      <c r="B52" t="s">
        <v>39</v>
      </c>
      <c r="C52" s="31">
        <v>2149.2399999999998</v>
      </c>
      <c r="D52" s="141">
        <v>1667.8399999999995</v>
      </c>
      <c r="E52" s="218">
        <f t="shared" si="21"/>
        <v>1.2719180145381327E-2</v>
      </c>
      <c r="F52" s="219">
        <f t="shared" si="22"/>
        <v>1.0740913333122104E-2</v>
      </c>
      <c r="G52" s="52">
        <f t="shared" si="23"/>
        <v>-0.22398615324486812</v>
      </c>
      <c r="I52" s="31">
        <v>509.00400000000008</v>
      </c>
      <c r="J52" s="141">
        <v>371.27100000000007</v>
      </c>
      <c r="K52" s="218">
        <f t="shared" si="24"/>
        <v>9.4406000628230822E-3</v>
      </c>
      <c r="L52" s="219">
        <f t="shared" si="25"/>
        <v>7.7801622553528866E-3</v>
      </c>
      <c r="M52" s="52">
        <f t="shared" si="26"/>
        <v>-0.27059315840347026</v>
      </c>
      <c r="O52" s="27">
        <f t="shared" si="20"/>
        <v>2.3682976307904196</v>
      </c>
      <c r="P52" s="143">
        <f t="shared" si="20"/>
        <v>2.2260588545663866</v>
      </c>
      <c r="Q52" s="52">
        <f t="shared" si="27"/>
        <v>-6.0059501970856896E-2</v>
      </c>
    </row>
    <row r="53" spans="1:17" ht="20.100000000000001" customHeight="1" x14ac:dyDescent="0.25">
      <c r="A53" s="23" t="s">
        <v>130</v>
      </c>
      <c r="B53" s="15"/>
      <c r="C53" s="78">
        <f>SUM(C54:C56)</f>
        <v>21197.510000000002</v>
      </c>
      <c r="D53" s="210">
        <f>SUM(D54:D56)</f>
        <v>14876.019999999997</v>
      </c>
      <c r="E53" s="216">
        <f>C53/$C$60</f>
        <v>0.12544664547631823</v>
      </c>
      <c r="F53" s="217">
        <f>D53/$D$60</f>
        <v>9.5801780483614193E-2</v>
      </c>
      <c r="G53" s="53">
        <f>(D53-C53)/C53</f>
        <v>-0.29821851717489484</v>
      </c>
      <c r="I53" s="78">
        <f>SUM(I54:I56)</f>
        <v>16611.782999999999</v>
      </c>
      <c r="J53" s="210">
        <f>SUM(J54:J56)</f>
        <v>12908.487000000003</v>
      </c>
      <c r="K53" s="216">
        <f t="shared" si="24"/>
        <v>0.3081020967092663</v>
      </c>
      <c r="L53" s="217">
        <f t="shared" si="25"/>
        <v>0.27050354951265632</v>
      </c>
      <c r="M53" s="53">
        <f t="shared" si="26"/>
        <v>-0.22293187913663431</v>
      </c>
      <c r="O53" s="63">
        <f t="shared" si="20"/>
        <v>7.8366671368476757</v>
      </c>
      <c r="P53" s="237">
        <f t="shared" si="20"/>
        <v>8.6773794334775065</v>
      </c>
      <c r="Q53" s="53">
        <f t="shared" si="27"/>
        <v>0.10727931682549555</v>
      </c>
    </row>
    <row r="54" spans="1:17" ht="20.100000000000001" customHeight="1" x14ac:dyDescent="0.25">
      <c r="A54" s="8"/>
      <c r="B54" s="3" t="s">
        <v>7</v>
      </c>
      <c r="C54" s="31">
        <v>20269.920000000002</v>
      </c>
      <c r="D54" s="141">
        <v>13391.069999999998</v>
      </c>
      <c r="E54" s="214">
        <f>C54/$C$60</f>
        <v>0.11995717742665683</v>
      </c>
      <c r="F54" s="215">
        <f>D54/$D$60</f>
        <v>8.6238681352990357E-2</v>
      </c>
      <c r="G54" s="52">
        <f>(D54-C54)/C54</f>
        <v>-0.33936246418338123</v>
      </c>
      <c r="I54" s="31">
        <v>15803.987999999999</v>
      </c>
      <c r="J54" s="141">
        <v>11806.338000000002</v>
      </c>
      <c r="K54" s="214">
        <f t="shared" si="24"/>
        <v>0.29311975958077974</v>
      </c>
      <c r="L54" s="215">
        <f t="shared" si="25"/>
        <v>0.24740748747286614</v>
      </c>
      <c r="M54" s="52">
        <f t="shared" si="26"/>
        <v>-0.25295197642519079</v>
      </c>
      <c r="O54" s="27">
        <f t="shared" si="20"/>
        <v>7.7967688081650044</v>
      </c>
      <c r="P54" s="143">
        <f t="shared" si="20"/>
        <v>8.8165755238379049</v>
      </c>
      <c r="Q54" s="52">
        <f t="shared" si="27"/>
        <v>0.13079863476327899</v>
      </c>
    </row>
    <row r="55" spans="1:17" ht="20.100000000000001" customHeight="1" x14ac:dyDescent="0.25">
      <c r="A55" s="8"/>
      <c r="B55" s="3" t="s">
        <v>8</v>
      </c>
      <c r="C55" s="31">
        <v>758.95999999999992</v>
      </c>
      <c r="D55" s="141">
        <v>1268.2899999999997</v>
      </c>
      <c r="E55" s="214">
        <f t="shared" si="21"/>
        <v>4.4915174494884764E-3</v>
      </c>
      <c r="F55" s="215">
        <f t="shared" si="22"/>
        <v>8.1678056475833621E-3</v>
      </c>
      <c r="G55" s="52">
        <f t="shared" si="23"/>
        <v>0.67108938547486019</v>
      </c>
      <c r="I55" s="31">
        <v>687.85600000000011</v>
      </c>
      <c r="J55" s="141">
        <v>902.78100000000006</v>
      </c>
      <c r="K55" s="214">
        <f t="shared" si="24"/>
        <v>1.2757804254609461E-2</v>
      </c>
      <c r="L55" s="215">
        <f t="shared" si="25"/>
        <v>1.8918209774126539E-2</v>
      </c>
      <c r="M55" s="52">
        <f t="shared" si="26"/>
        <v>0.31245638622037158</v>
      </c>
      <c r="O55" s="27">
        <f t="shared" si="20"/>
        <v>9.0631390323600733</v>
      </c>
      <c r="P55" s="143">
        <f t="shared" si="20"/>
        <v>7.1180960190492728</v>
      </c>
      <c r="Q55" s="52">
        <f t="shared" si="27"/>
        <v>-0.21461030293874953</v>
      </c>
    </row>
    <row r="56" spans="1:17" ht="20.100000000000001" customHeight="1" x14ac:dyDescent="0.25">
      <c r="A56" s="32"/>
      <c r="B56" s="33" t="s">
        <v>9</v>
      </c>
      <c r="C56" s="211">
        <v>168.62999999999994</v>
      </c>
      <c r="D56" s="212">
        <v>216.66000000000003</v>
      </c>
      <c r="E56" s="218">
        <f t="shared" si="21"/>
        <v>9.9795060017292291E-4</v>
      </c>
      <c r="F56" s="219">
        <f t="shared" si="22"/>
        <v>1.395293483040481E-3</v>
      </c>
      <c r="G56" s="52">
        <f t="shared" si="23"/>
        <v>0.28482476427681969</v>
      </c>
      <c r="I56" s="211">
        <v>119.93899999999998</v>
      </c>
      <c r="J56" s="212">
        <v>199.36799999999997</v>
      </c>
      <c r="K56" s="218">
        <f t="shared" si="24"/>
        <v>2.2245328738770957E-3</v>
      </c>
      <c r="L56" s="219">
        <f t="shared" si="25"/>
        <v>4.1778522656636093E-3</v>
      </c>
      <c r="M56" s="52">
        <f t="shared" si="26"/>
        <v>0.66224497452871878</v>
      </c>
      <c r="O56" s="27">
        <f t="shared" si="20"/>
        <v>7.1125541125541138</v>
      </c>
      <c r="P56" s="143">
        <f t="shared" si="20"/>
        <v>9.2018831348656853</v>
      </c>
      <c r="Q56" s="52">
        <f t="shared" si="27"/>
        <v>0.29375228493851058</v>
      </c>
    </row>
    <row r="57" spans="1:17" ht="20.100000000000001" customHeight="1" x14ac:dyDescent="0.25">
      <c r="A57" s="8" t="s">
        <v>131</v>
      </c>
      <c r="B57" s="3"/>
      <c r="C57" s="19">
        <v>38.159999999999997</v>
      </c>
      <c r="D57" s="140">
        <v>68.529999999999987</v>
      </c>
      <c r="E57" s="214">
        <f t="shared" si="21"/>
        <v>2.2583048628713008E-4</v>
      </c>
      <c r="F57" s="215">
        <f t="shared" si="22"/>
        <v>4.413341751719936E-4</v>
      </c>
      <c r="G57" s="54">
        <f t="shared" si="23"/>
        <v>0.7958595387840669</v>
      </c>
      <c r="I57" s="19">
        <v>204.303</v>
      </c>
      <c r="J57" s="140">
        <v>72.155000000000001</v>
      </c>
      <c r="K57" s="214">
        <f t="shared" si="24"/>
        <v>3.7892490326892204E-3</v>
      </c>
      <c r="L57" s="215">
        <f t="shared" si="25"/>
        <v>1.5120427060960524E-3</v>
      </c>
      <c r="M57" s="54">
        <f t="shared" si="26"/>
        <v>-0.64682359045143734</v>
      </c>
      <c r="O57" s="238">
        <f t="shared" si="20"/>
        <v>53.538522012578618</v>
      </c>
      <c r="P57" s="239">
        <f t="shared" si="20"/>
        <v>10.528965416605869</v>
      </c>
      <c r="Q57" s="54">
        <f t="shared" si="27"/>
        <v>-0.80333851177041937</v>
      </c>
    </row>
    <row r="58" spans="1:17" ht="20.100000000000001" customHeight="1" x14ac:dyDescent="0.25">
      <c r="A58" s="8" t="s">
        <v>10</v>
      </c>
      <c r="C58" s="19">
        <v>1197.4000000000003</v>
      </c>
      <c r="D58" s="140">
        <v>1655.9900000000002</v>
      </c>
      <c r="E58" s="214">
        <f>C58/$C$60</f>
        <v>7.0862008459174437E-3</v>
      </c>
      <c r="F58" s="215">
        <f>D58/$D$60</f>
        <v>1.0664599164498322E-2</v>
      </c>
      <c r="G58" s="52">
        <f t="shared" si="23"/>
        <v>0.38298814097210604</v>
      </c>
      <c r="I58" s="19">
        <v>866.3130000000001</v>
      </c>
      <c r="J58" s="140">
        <v>1052.9319999999998</v>
      </c>
      <c r="K58" s="214">
        <f t="shared" si="24"/>
        <v>1.6067682301562369E-2</v>
      </c>
      <c r="L58" s="215">
        <f t="shared" si="25"/>
        <v>2.2064696148778717E-2</v>
      </c>
      <c r="M58" s="52">
        <f t="shared" si="26"/>
        <v>0.21541752230429378</v>
      </c>
      <c r="O58" s="27">
        <f t="shared" si="20"/>
        <v>7.234950726574243</v>
      </c>
      <c r="P58" s="143">
        <f t="shared" si="20"/>
        <v>6.3583234198274123</v>
      </c>
      <c r="Q58" s="52">
        <f t="shared" si="27"/>
        <v>-0.12116562225184838</v>
      </c>
    </row>
    <row r="59" spans="1:17" ht="20.100000000000001" customHeight="1" thickBot="1" x14ac:dyDescent="0.3">
      <c r="A59" s="8" t="s">
        <v>11</v>
      </c>
      <c r="B59" s="10"/>
      <c r="C59" s="21">
        <v>1424.5400000000002</v>
      </c>
      <c r="D59" s="142">
        <v>700.2700000000001</v>
      </c>
      <c r="E59" s="220">
        <f>C59/$C$60</f>
        <v>8.4304130224179333E-3</v>
      </c>
      <c r="F59" s="221">
        <f>D59/$D$60</f>
        <v>4.509748764740874E-3</v>
      </c>
      <c r="G59" s="55">
        <f t="shared" si="23"/>
        <v>-0.50842377188425736</v>
      </c>
      <c r="I59" s="21">
        <v>299.55199999999996</v>
      </c>
      <c r="J59" s="142">
        <v>196.327</v>
      </c>
      <c r="K59" s="220">
        <f>I59/$I$60</f>
        <v>5.5558514864692205E-3</v>
      </c>
      <c r="L59" s="221">
        <f>J59/$J$60</f>
        <v>4.114126649015587E-3</v>
      </c>
      <c r="M59" s="55">
        <f>(J59-I59)/I59</f>
        <v>-0.34459793291315022</v>
      </c>
      <c r="O59" s="240">
        <f t="shared" si="20"/>
        <v>2.1027980962275534</v>
      </c>
      <c r="P59" s="241">
        <f t="shared" si="20"/>
        <v>2.8035900438402326</v>
      </c>
      <c r="Q59" s="55">
        <f>(P59-O59)/O59</f>
        <v>0.33326639817199227</v>
      </c>
    </row>
    <row r="60" spans="1:17" ht="26.25" customHeight="1" thickBot="1" x14ac:dyDescent="0.3">
      <c r="A60" s="12" t="s">
        <v>12</v>
      </c>
      <c r="B60" s="48"/>
      <c r="C60" s="213">
        <f>C48+C49+C50+C53+C57+C58+C59</f>
        <v>168976.30000000008</v>
      </c>
      <c r="D60" s="226">
        <f>D48+D49+D50+D53+D57+D58+D59</f>
        <v>155279.15999999992</v>
      </c>
      <c r="E60" s="222">
        <f>E48+E49+E50+E53+E57+E58+E59</f>
        <v>0.99999999999999989</v>
      </c>
      <c r="F60" s="223">
        <f>F48+F49+F50+F53+F57+F58+F59</f>
        <v>1.0000000000000004</v>
      </c>
      <c r="G60" s="55">
        <f>(D60-C60)/C60</f>
        <v>-8.1059533200810718E-2</v>
      </c>
      <c r="H60" s="1"/>
      <c r="I60" s="213">
        <f>I48+I49+I50+I53+I57+I58+I59</f>
        <v>53916.488000000012</v>
      </c>
      <c r="J60" s="226">
        <f>J48+J49+J50+J53+J57+J58+J59</f>
        <v>47720.212999999989</v>
      </c>
      <c r="K60" s="222">
        <f>K48+K49+K50+K53+K57+K58+K59</f>
        <v>0.99999999999999989</v>
      </c>
      <c r="L60" s="223">
        <f>L48+L49+L50+L53+L57+L58+L59</f>
        <v>1.0000000000000002</v>
      </c>
      <c r="M60" s="55">
        <f>(J60-I60)/I60</f>
        <v>-0.11492356475444064</v>
      </c>
      <c r="N60" s="1"/>
      <c r="O60" s="24">
        <f t="shared" si="20"/>
        <v>3.1907721970477509</v>
      </c>
      <c r="P60" s="242">
        <f t="shared" si="20"/>
        <v>3.0731885077173278</v>
      </c>
      <c r="Q60" s="55">
        <f>(P60-O60)/O60</f>
        <v>-3.685117020864636E-2</v>
      </c>
    </row>
    <row r="66" spans="3:13" x14ac:dyDescent="0.25">
      <c r="C66" s="119"/>
      <c r="D66" s="119"/>
      <c r="E66" s="119"/>
      <c r="F66" s="119"/>
      <c r="G66" s="119"/>
      <c r="I66" s="119"/>
      <c r="J66" s="119"/>
      <c r="K66" s="119"/>
      <c r="L66" s="119"/>
      <c r="M66" s="119"/>
    </row>
    <row r="68" spans="3:13" x14ac:dyDescent="0.25">
      <c r="M68" s="119"/>
    </row>
    <row r="69" spans="3:13" x14ac:dyDescent="0.25">
      <c r="G69" s="119"/>
    </row>
  </sheetData>
  <mergeCells count="33">
    <mergeCell ref="O45:P45"/>
    <mergeCell ref="K25:L25"/>
    <mergeCell ref="O25:P25"/>
    <mergeCell ref="O44:P44"/>
    <mergeCell ref="A44:B46"/>
    <mergeCell ref="C44:D44"/>
    <mergeCell ref="E44:F44"/>
    <mergeCell ref="I44:J44"/>
    <mergeCell ref="K44:L44"/>
    <mergeCell ref="C45:D45"/>
    <mergeCell ref="E45:F45"/>
    <mergeCell ref="I45:J45"/>
    <mergeCell ref="K45:L45"/>
    <mergeCell ref="C5:D5"/>
    <mergeCell ref="C25:D25"/>
    <mergeCell ref="E25:F25"/>
    <mergeCell ref="I25:J25"/>
    <mergeCell ref="A4:B6"/>
    <mergeCell ref="C4:D4"/>
    <mergeCell ref="E4:F4"/>
    <mergeCell ref="I4:J4"/>
    <mergeCell ref="E5:F5"/>
    <mergeCell ref="A24:B26"/>
    <mergeCell ref="C24:D24"/>
    <mergeCell ref="E24:F24"/>
    <mergeCell ref="I24:J24"/>
    <mergeCell ref="K4:L4"/>
    <mergeCell ref="O4:P4"/>
    <mergeCell ref="K24:L24"/>
    <mergeCell ref="I5:J5"/>
    <mergeCell ref="K5:L5"/>
    <mergeCell ref="O5:P5"/>
    <mergeCell ref="O24:P2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A6EF9874-66B4-4730-8D10-253A8DEDC89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</xm:sqref>
        </x14:conditionalFormatting>
        <x14:conditionalFormatting xmlns:xm="http://schemas.microsoft.com/office/excel/2006/main">
          <x14:cfRule type="iconSet" priority="13" id="{9A171B87-C7F5-4655-8D18-16A43AADB4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5" id="{0FF54F5C-5B27-482C-84BE-14049536418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14" id="{F652938C-71F1-4419-AC4F-54126F0C73E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2" id="{2B0563F8-A27D-4377-81DB-E6EFE26D5E8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G47</xm:sqref>
        </x14:conditionalFormatting>
        <x14:conditionalFormatting xmlns:xm="http://schemas.microsoft.com/office/excel/2006/main">
          <x14:cfRule type="iconSet" priority="15" id="{E82055A9-1499-4FC8-B56E-41BCC25A2E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9" id="{1D3071DB-7194-43A5-8E7B-8EE4B383AA6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</xm:sqref>
        </x14:conditionalFormatting>
        <x14:conditionalFormatting xmlns:xm="http://schemas.microsoft.com/office/excel/2006/main">
          <x14:cfRule type="iconSet" priority="16" id="{D0507AA6-FF3E-4810-BE2B-C5282281490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M8:M20</xm:sqref>
        </x14:conditionalFormatting>
        <x14:conditionalFormatting xmlns:xm="http://schemas.microsoft.com/office/excel/2006/main">
          <x14:cfRule type="iconSet" priority="6" id="{E4094F65-7D7C-4AE8-B3D9-EC689D7CEB4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M27</xm:sqref>
        </x14:conditionalFormatting>
        <x14:conditionalFormatting xmlns:xm="http://schemas.microsoft.com/office/excel/2006/main">
          <x14:cfRule type="iconSet" priority="17" id="{F4CE3BD3-BBE2-4307-96AE-89F73E56B2C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M28:M40</xm:sqref>
        </x14:conditionalFormatting>
        <x14:conditionalFormatting xmlns:xm="http://schemas.microsoft.com/office/excel/2006/main">
          <x14:cfRule type="iconSet" priority="3" id="{E9E055F0-8EC7-406C-94FF-374E06F106A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M47</xm:sqref>
        </x14:conditionalFormatting>
        <x14:conditionalFormatting xmlns:xm="http://schemas.microsoft.com/office/excel/2006/main">
          <x14:cfRule type="iconSet" priority="18" id="{C798BB21-CAE7-499C-BE04-7F686272CB1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M48:M60</xm:sqref>
        </x14:conditionalFormatting>
        <x14:conditionalFormatting xmlns:xm="http://schemas.microsoft.com/office/excel/2006/main">
          <x14:cfRule type="iconSet" priority="7" id="{6C315A10-1628-46FB-92C1-034848C9086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12" id="{DA3D33AA-83CE-47C9-8A83-41F5157AB4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Q8:Q20</xm:sqref>
        </x14:conditionalFormatting>
        <x14:conditionalFormatting xmlns:xm="http://schemas.microsoft.com/office/excel/2006/main">
          <x14:cfRule type="iconSet" priority="4" id="{1388A63D-164F-4CFF-AC9D-77C6F9011E8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Q27</xm:sqref>
        </x14:conditionalFormatting>
        <x14:conditionalFormatting xmlns:xm="http://schemas.microsoft.com/office/excel/2006/main">
          <x14:cfRule type="iconSet" priority="11" id="{D4F48FEE-F377-43AB-A1F4-C2A10F2D483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Q28:Q40</xm:sqref>
        </x14:conditionalFormatting>
        <x14:conditionalFormatting xmlns:xm="http://schemas.microsoft.com/office/excel/2006/main">
          <x14:cfRule type="iconSet" priority="1" id="{4ACBCDCA-1793-40DE-ABCA-10D354D0B1E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Q47</xm:sqref>
        </x14:conditionalFormatting>
        <x14:conditionalFormatting xmlns:xm="http://schemas.microsoft.com/office/excel/2006/main">
          <x14:cfRule type="iconSet" priority="10" id="{89BBD7AC-DFB2-427A-A08E-1C22AD8B6E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Q48:Q60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lha6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5" max="6" width="10.42578125" customWidth="1"/>
    <col min="7" max="8" width="9.140625" customWidth="1"/>
    <col min="9" max="9" width="10.85546875" customWidth="1"/>
    <col min="10" max="10" width="2.140625" customWidth="1"/>
    <col min="13" max="14" width="9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92</v>
      </c>
      <c r="B1" s="4"/>
    </row>
    <row r="3" spans="1:19" ht="15.75" thickBot="1" x14ac:dyDescent="0.3"/>
    <row r="4" spans="1:19" x14ac:dyDescent="0.25">
      <c r="A4" s="332" t="s">
        <v>16</v>
      </c>
      <c r="B4" s="315"/>
      <c r="C4" s="315"/>
      <c r="D4" s="315"/>
      <c r="E4" s="351" t="s">
        <v>1</v>
      </c>
      <c r="F4" s="349"/>
      <c r="G4" s="344" t="s">
        <v>104</v>
      </c>
      <c r="H4" s="344"/>
      <c r="I4" s="130" t="s">
        <v>0</v>
      </c>
      <c r="K4" s="345" t="s">
        <v>19</v>
      </c>
      <c r="L4" s="344"/>
      <c r="M4" s="354" t="s">
        <v>104</v>
      </c>
      <c r="N4" s="355"/>
      <c r="O4" s="130" t="s">
        <v>0</v>
      </c>
      <c r="Q4" s="343" t="s">
        <v>22</v>
      </c>
      <c r="R4" s="344"/>
      <c r="S4" s="130" t="s">
        <v>0</v>
      </c>
    </row>
    <row r="5" spans="1:19" x14ac:dyDescent="0.25">
      <c r="A5" s="350"/>
      <c r="B5" s="316"/>
      <c r="C5" s="316"/>
      <c r="D5" s="316"/>
      <c r="E5" s="352" t="s">
        <v>154</v>
      </c>
      <c r="F5" s="342"/>
      <c r="G5" s="346" t="str">
        <f>E5</f>
        <v>jan-out</v>
      </c>
      <c r="H5" s="346"/>
      <c r="I5" s="131" t="s">
        <v>149</v>
      </c>
      <c r="K5" s="341" t="str">
        <f>E5</f>
        <v>jan-out</v>
      </c>
      <c r="L5" s="346"/>
      <c r="M5" s="347" t="str">
        <f>E5</f>
        <v>jan-out</v>
      </c>
      <c r="N5" s="348"/>
      <c r="O5" s="131" t="str">
        <f>I5</f>
        <v>2023 /2022</v>
      </c>
      <c r="Q5" s="341" t="str">
        <f>E5</f>
        <v>jan-out</v>
      </c>
      <c r="R5" s="342"/>
      <c r="S5" s="131" t="str">
        <f>O5</f>
        <v>2023 /2022</v>
      </c>
    </row>
    <row r="6" spans="1:19" ht="19.5" customHeight="1" thickBot="1" x14ac:dyDescent="0.3">
      <c r="A6" s="333"/>
      <c r="B6" s="356"/>
      <c r="C6" s="356"/>
      <c r="D6" s="356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1212334.000000004</v>
      </c>
      <c r="F7" s="145">
        <v>1177710.1200000029</v>
      </c>
      <c r="G7" s="243">
        <f>E7/E15</f>
        <v>0.44949527893588481</v>
      </c>
      <c r="H7" s="244">
        <f>F7/F15</f>
        <v>0.43722219301327736</v>
      </c>
      <c r="I7" s="164">
        <f t="shared" ref="I7:I11" si="0">(F7-E7)/E7</f>
        <v>-2.855968734688703E-2</v>
      </c>
      <c r="J7" s="1"/>
      <c r="K7" s="17">
        <v>339058.33699999994</v>
      </c>
      <c r="L7" s="145">
        <v>330393.75700000016</v>
      </c>
      <c r="M7" s="243">
        <f>K7/K15</f>
        <v>0.4406335465560417</v>
      </c>
      <c r="N7" s="244">
        <f>L7/L15</f>
        <v>0.42929411547303281</v>
      </c>
      <c r="O7" s="164">
        <f t="shared" ref="O7:O18" si="1">(L7-K7)/K7</f>
        <v>-2.555483542054825E-2</v>
      </c>
      <c r="P7" s="1"/>
      <c r="Q7" s="187">
        <f t="shared" ref="Q7:Q18" si="2">(K7/E7)*10</f>
        <v>2.7967403124881329</v>
      </c>
      <c r="R7" s="188">
        <f t="shared" ref="R7:R18" si="3">(L7/F7)*10</f>
        <v>2.8053911687538129</v>
      </c>
      <c r="S7" s="55">
        <f>(R7-Q7)/Q7</f>
        <v>3.0931925381315396E-3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936449.88000000373</v>
      </c>
      <c r="F8" s="181">
        <v>888925.42000000307</v>
      </c>
      <c r="G8" s="245">
        <f>E8/E7</f>
        <v>0.77243554993920871</v>
      </c>
      <c r="H8" s="246">
        <f>F8/F7</f>
        <v>0.7547913573163495</v>
      </c>
      <c r="I8" s="206">
        <f t="shared" si="0"/>
        <v>-5.0749603385074352E-2</v>
      </c>
      <c r="K8" s="180">
        <v>306836.32299999997</v>
      </c>
      <c r="L8" s="181">
        <v>298437.28400000016</v>
      </c>
      <c r="M8" s="250">
        <f>K8/K7</f>
        <v>0.90496616515877037</v>
      </c>
      <c r="N8" s="246">
        <f>L8/L7</f>
        <v>0.90327761247619465</v>
      </c>
      <c r="O8" s="207">
        <f t="shared" si="1"/>
        <v>-2.7373027149721826E-2</v>
      </c>
      <c r="Q8" s="189">
        <f t="shared" si="2"/>
        <v>3.276590979967863</v>
      </c>
      <c r="R8" s="190">
        <f t="shared" si="3"/>
        <v>3.3572814691248127</v>
      </c>
      <c r="S8" s="182">
        <f t="shared" ref="S8:S18" si="4">(R8-Q8)/Q8</f>
        <v>2.4626353930126847E-2</v>
      </c>
    </row>
    <row r="9" spans="1:19" ht="24" customHeight="1" x14ac:dyDescent="0.25">
      <c r="A9" s="8"/>
      <c r="B9" t="s">
        <v>37</v>
      </c>
      <c r="E9" s="19">
        <v>179129.42000000025</v>
      </c>
      <c r="F9" s="140">
        <v>154817.72999999984</v>
      </c>
      <c r="G9" s="247">
        <f>E9/E7</f>
        <v>0.14775583296352299</v>
      </c>
      <c r="H9" s="215">
        <f>F9/F7</f>
        <v>0.13145656759746571</v>
      </c>
      <c r="I9" s="182">
        <f t="shared" ref="I9:I10" si="5">(F9-E9)/E9</f>
        <v>-0.13572136838270552</v>
      </c>
      <c r="K9" s="19">
        <v>24968.416999999965</v>
      </c>
      <c r="L9" s="140">
        <v>22596.464999999997</v>
      </c>
      <c r="M9" s="247">
        <f>K9/K7</f>
        <v>7.3640475031292243E-2</v>
      </c>
      <c r="N9" s="215">
        <f>L9/L7</f>
        <v>6.8392530189364281E-2</v>
      </c>
      <c r="O9" s="182">
        <f t="shared" si="1"/>
        <v>-9.4998092990836058E-2</v>
      </c>
      <c r="Q9" s="189">
        <f t="shared" si="2"/>
        <v>1.3938758356946577</v>
      </c>
      <c r="R9" s="190">
        <f t="shared" si="3"/>
        <v>1.4595527915310489</v>
      </c>
      <c r="S9" s="182">
        <f t="shared" si="4"/>
        <v>4.711822542189361E-2</v>
      </c>
    </row>
    <row r="10" spans="1:19" ht="24" customHeight="1" thickBot="1" x14ac:dyDescent="0.3">
      <c r="A10" s="8"/>
      <c r="B10" t="s">
        <v>36</v>
      </c>
      <c r="E10" s="19">
        <v>96754.7</v>
      </c>
      <c r="F10" s="140">
        <v>133966.96999999991</v>
      </c>
      <c r="G10" s="247">
        <f>E10/E7</f>
        <v>7.9808617097268317E-2</v>
      </c>
      <c r="H10" s="215">
        <f>F10/F7</f>
        <v>0.11375207508618469</v>
      </c>
      <c r="I10" s="186">
        <f t="shared" si="5"/>
        <v>0.38460426211853188</v>
      </c>
      <c r="K10" s="19">
        <v>7253.5970000000034</v>
      </c>
      <c r="L10" s="140">
        <v>9360.0079999999925</v>
      </c>
      <c r="M10" s="247">
        <f>K10/K7</f>
        <v>2.1393359809937382E-2</v>
      </c>
      <c r="N10" s="215">
        <f>L10/L7</f>
        <v>2.8329857334441062E-2</v>
      </c>
      <c r="O10" s="209">
        <f t="shared" si="1"/>
        <v>0.29039537211675642</v>
      </c>
      <c r="Q10" s="189">
        <f t="shared" si="2"/>
        <v>0.74968936909524841</v>
      </c>
      <c r="R10" s="190">
        <f t="shared" si="3"/>
        <v>0.69868027917627751</v>
      </c>
      <c r="S10" s="182">
        <f t="shared" si="4"/>
        <v>-6.8040300452079872E-2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1484766.6300000036</v>
      </c>
      <c r="F11" s="145">
        <v>1515909.1400000004</v>
      </c>
      <c r="G11" s="243">
        <f>E11/E15</f>
        <v>0.5505047210641153</v>
      </c>
      <c r="H11" s="244">
        <f>F11/F15</f>
        <v>0.56277780698672253</v>
      </c>
      <c r="I11" s="164">
        <f t="shared" si="0"/>
        <v>2.0974683408662459E-2</v>
      </c>
      <c r="J11" s="1"/>
      <c r="K11" s="17">
        <v>430420.83599999995</v>
      </c>
      <c r="L11" s="145">
        <v>439227.2209999992</v>
      </c>
      <c r="M11" s="243">
        <f>K11/K15</f>
        <v>0.55936645344395819</v>
      </c>
      <c r="N11" s="244">
        <f>L11/L15</f>
        <v>0.57070588452696724</v>
      </c>
      <c r="O11" s="164">
        <f t="shared" si="1"/>
        <v>2.0459941209721673E-2</v>
      </c>
      <c r="Q11" s="191">
        <f t="shared" si="2"/>
        <v>2.898912376553068</v>
      </c>
      <c r="R11" s="192">
        <f t="shared" si="3"/>
        <v>2.8974508393029352</v>
      </c>
      <c r="S11" s="57">
        <f t="shared" si="4"/>
        <v>-5.0416744636848647E-4</v>
      </c>
    </row>
    <row r="12" spans="1:19" s="3" customFormat="1" ht="24" customHeight="1" x14ac:dyDescent="0.25">
      <c r="A12" s="46"/>
      <c r="B12" s="3" t="s">
        <v>33</v>
      </c>
      <c r="E12" s="31">
        <v>1138308.1600000039</v>
      </c>
      <c r="F12" s="141">
        <v>1126370.8700000006</v>
      </c>
      <c r="G12" s="247">
        <f>E12/E11</f>
        <v>0.76665796294196153</v>
      </c>
      <c r="H12" s="215">
        <f>F12/F11</f>
        <v>0.74303323350896899</v>
      </c>
      <c r="I12" s="206">
        <f t="shared" ref="I12:I18" si="6">(F12-E12)/E12</f>
        <v>-1.0486870268946553E-2</v>
      </c>
      <c r="K12" s="31">
        <v>392948.47699999996</v>
      </c>
      <c r="L12" s="141">
        <v>397944.90999999916</v>
      </c>
      <c r="M12" s="247">
        <f>K12/K11</f>
        <v>0.91294018349985273</v>
      </c>
      <c r="N12" s="215">
        <f>L12/L11</f>
        <v>0.90601149239791734</v>
      </c>
      <c r="O12" s="206">
        <f t="shared" si="1"/>
        <v>1.2715236964766769E-2</v>
      </c>
      <c r="Q12" s="189">
        <f t="shared" si="2"/>
        <v>3.452039533828859</v>
      </c>
      <c r="R12" s="190">
        <f t="shared" si="3"/>
        <v>3.5329829685669956</v>
      </c>
      <c r="S12" s="182">
        <f t="shared" si="4"/>
        <v>2.3448003403471307E-2</v>
      </c>
    </row>
    <row r="13" spans="1:19" ht="24" customHeight="1" x14ac:dyDescent="0.25">
      <c r="A13" s="8"/>
      <c r="B13" s="3" t="s">
        <v>37</v>
      </c>
      <c r="D13" s="3"/>
      <c r="E13" s="19">
        <v>123910.42999999993</v>
      </c>
      <c r="F13" s="140">
        <v>120266.89999999995</v>
      </c>
      <c r="G13" s="247">
        <f>E13/E11</f>
        <v>8.3454482001659502E-2</v>
      </c>
      <c r="H13" s="215">
        <f>F13/F11</f>
        <v>7.9336483187903942E-2</v>
      </c>
      <c r="I13" s="182">
        <f t="shared" ref="I13:I14" si="7">(F13-E13)/E13</f>
        <v>-2.9404546493785762E-2</v>
      </c>
      <c r="K13" s="19">
        <v>14444.795000000009</v>
      </c>
      <c r="L13" s="140">
        <v>15402.21300000002</v>
      </c>
      <c r="M13" s="247">
        <f>K13/K11</f>
        <v>3.3559702021488592E-2</v>
      </c>
      <c r="N13" s="215">
        <f>L13/L11</f>
        <v>3.5066617603830265E-2</v>
      </c>
      <c r="O13" s="182">
        <f t="shared" si="1"/>
        <v>6.6281176022228772E-2</v>
      </c>
      <c r="Q13" s="189">
        <f t="shared" si="2"/>
        <v>1.1657448852368615</v>
      </c>
      <c r="R13" s="190">
        <f t="shared" si="3"/>
        <v>1.2806693279697097</v>
      </c>
      <c r="S13" s="182">
        <f t="shared" si="4"/>
        <v>9.8584556696980324E-2</v>
      </c>
    </row>
    <row r="14" spans="1:19" ht="24" customHeight="1" thickBot="1" x14ac:dyDescent="0.3">
      <c r="A14" s="8"/>
      <c r="B14" t="s">
        <v>36</v>
      </c>
      <c r="E14" s="19">
        <v>222548.03999999983</v>
      </c>
      <c r="F14" s="140">
        <v>269271.36999999994</v>
      </c>
      <c r="G14" s="247">
        <f>E14/E11</f>
        <v>0.14988755505637899</v>
      </c>
      <c r="H14" s="215">
        <f>F14/F11</f>
        <v>0.17763028330312716</v>
      </c>
      <c r="I14" s="186">
        <f t="shared" si="7"/>
        <v>0.20994716466611046</v>
      </c>
      <c r="K14" s="19">
        <v>23027.564000000013</v>
      </c>
      <c r="L14" s="140">
        <v>25880.097999999987</v>
      </c>
      <c r="M14" s="247">
        <f>K14/K11</f>
        <v>5.3500114478658781E-2</v>
      </c>
      <c r="N14" s="215">
        <f>L14/L11</f>
        <v>5.8921889998252257E-2</v>
      </c>
      <c r="O14" s="209">
        <f t="shared" si="1"/>
        <v>0.12387476156835228</v>
      </c>
      <c r="Q14" s="189">
        <f t="shared" si="2"/>
        <v>1.0347232894075378</v>
      </c>
      <c r="R14" s="190">
        <f t="shared" si="3"/>
        <v>0.96111584384184601</v>
      </c>
      <c r="S14" s="182">
        <f t="shared" si="4"/>
        <v>-7.1137323687609222E-2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2697100.6300000073</v>
      </c>
      <c r="F15" s="145">
        <v>2693619.2600000035</v>
      </c>
      <c r="G15" s="243">
        <f>G7+G11</f>
        <v>1</v>
      </c>
      <c r="H15" s="244">
        <f>H7+H11</f>
        <v>0.99999999999999989</v>
      </c>
      <c r="I15" s="164">
        <f t="shared" si="6"/>
        <v>-1.2907823910166183E-3</v>
      </c>
      <c r="J15" s="1"/>
      <c r="K15" s="17">
        <v>769479.17299999995</v>
      </c>
      <c r="L15" s="145">
        <v>769620.9779999993</v>
      </c>
      <c r="M15" s="243">
        <f>M7+M11</f>
        <v>0.99999999999999989</v>
      </c>
      <c r="N15" s="244">
        <f>N7+N11</f>
        <v>1</v>
      </c>
      <c r="O15" s="164">
        <f t="shared" si="1"/>
        <v>1.8428698914161871E-4</v>
      </c>
      <c r="Q15" s="191">
        <f t="shared" si="2"/>
        <v>2.8529865161167449</v>
      </c>
      <c r="R15" s="192">
        <f t="shared" si="3"/>
        <v>2.8572003082573678</v>
      </c>
      <c r="S15" s="57">
        <f t="shared" si="4"/>
        <v>1.4769758345575255E-3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2074758.0400000075</v>
      </c>
      <c r="F16" s="181">
        <f t="shared" ref="F16:F17" si="8">F8+F12</f>
        <v>2015296.2900000038</v>
      </c>
      <c r="G16" s="245">
        <f>E16/E15</f>
        <v>0.76925496102086555</v>
      </c>
      <c r="H16" s="246">
        <f>F16/F15</f>
        <v>0.74817414618575351</v>
      </c>
      <c r="I16" s="207">
        <f t="shared" si="6"/>
        <v>-2.8659606977594124E-2</v>
      </c>
      <c r="J16" s="3"/>
      <c r="K16" s="180">
        <f t="shared" ref="K16:L18" si="9">K8+K12</f>
        <v>699784.79999999993</v>
      </c>
      <c r="L16" s="181">
        <f t="shared" si="9"/>
        <v>696382.19399999932</v>
      </c>
      <c r="M16" s="250">
        <f>K16/K15</f>
        <v>0.90942656351791862</v>
      </c>
      <c r="N16" s="246">
        <f>L16/L15</f>
        <v>0.90483785383511195</v>
      </c>
      <c r="O16" s="207">
        <f t="shared" si="1"/>
        <v>-4.8623605428420444E-3</v>
      </c>
      <c r="P16" s="3"/>
      <c r="Q16" s="189">
        <f t="shared" si="2"/>
        <v>3.3728501661812933</v>
      </c>
      <c r="R16" s="190">
        <f t="shared" si="3"/>
        <v>3.4554829354645316</v>
      </c>
      <c r="S16" s="182">
        <f t="shared" si="4"/>
        <v>2.4499389303377875E-2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303039.85000000021</v>
      </c>
      <c r="F17" s="140">
        <f t="shared" si="8"/>
        <v>275084.62999999977</v>
      </c>
      <c r="G17" s="248">
        <f>E17/E15</f>
        <v>0.11235763568821656</v>
      </c>
      <c r="H17" s="215">
        <f>F17/F15</f>
        <v>0.10212454079348965</v>
      </c>
      <c r="I17" s="182">
        <f t="shared" si="6"/>
        <v>-9.2249319685184697E-2</v>
      </c>
      <c r="K17" s="19">
        <f t="shared" si="9"/>
        <v>39413.21199999997</v>
      </c>
      <c r="L17" s="140">
        <f t="shared" si="9"/>
        <v>37998.678000000014</v>
      </c>
      <c r="M17" s="247">
        <f>K17/K15</f>
        <v>5.122063518150604E-2</v>
      </c>
      <c r="N17" s="215">
        <f>L17/L15</f>
        <v>4.9373235769568702E-2</v>
      </c>
      <c r="O17" s="182">
        <f t="shared" si="1"/>
        <v>-3.5889843233278144E-2</v>
      </c>
      <c r="Q17" s="189">
        <f t="shared" si="2"/>
        <v>1.3005950207538695</v>
      </c>
      <c r="R17" s="190">
        <f t="shared" si="3"/>
        <v>1.3813450064440187</v>
      </c>
      <c r="S17" s="182">
        <f t="shared" si="4"/>
        <v>6.208695589449803E-2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319302.73999999982</v>
      </c>
      <c r="F18" s="142">
        <f>F10+F14</f>
        <v>403238.33999999985</v>
      </c>
      <c r="G18" s="249">
        <f>E18/E15</f>
        <v>0.11838740329091797</v>
      </c>
      <c r="H18" s="221">
        <f>F18/F15</f>
        <v>0.14970131302075682</v>
      </c>
      <c r="I18" s="208">
        <f t="shared" si="6"/>
        <v>0.26287153063578494</v>
      </c>
      <c r="K18" s="21">
        <f t="shared" si="9"/>
        <v>30281.161000000015</v>
      </c>
      <c r="L18" s="142">
        <f t="shared" si="9"/>
        <v>35240.105999999978</v>
      </c>
      <c r="M18" s="249">
        <f>K18/K15</f>
        <v>3.9352801300575314E-2</v>
      </c>
      <c r="N18" s="221">
        <f>L18/L15</f>
        <v>4.5788910395319307E-2</v>
      </c>
      <c r="O18" s="208">
        <f t="shared" si="1"/>
        <v>0.16376337089585041</v>
      </c>
      <c r="Q18" s="193">
        <f t="shared" si="2"/>
        <v>0.94835268247306714</v>
      </c>
      <c r="R18" s="194">
        <f t="shared" si="3"/>
        <v>0.8739274643378403</v>
      </c>
      <c r="S18" s="186">
        <f t="shared" si="4"/>
        <v>-7.8478417903711142E-2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M4:N4"/>
    <mergeCell ref="Q4:R4"/>
    <mergeCell ref="E5:F5"/>
    <mergeCell ref="G5:H5"/>
    <mergeCell ref="K5:L5"/>
    <mergeCell ref="M5:N5"/>
    <mergeCell ref="Q5:R5"/>
    <mergeCell ref="K4:L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I17:I18 O17:O18 O13:O14 O9:O10 S9:S10 S17:S18 S13:S1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45" id="{F814DC98-662A-407F-BF95-DB3D2F25B9D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46" id="{F6525144-5EFD-421F-96F9-446DF505F32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17" id="{61E8918D-EEF9-4FC0-AF13-9957D7A7C44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E52A8-A733-417E-BA7A-5387B52ECE0D}">
  <sheetPr codeName="Folha25">
    <pageSetUpPr fitToPage="1"/>
  </sheetPr>
  <dimension ref="A1:S40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6" max="6" width="11.140625" customWidth="1"/>
    <col min="7" max="8" width="9.140625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156</v>
      </c>
      <c r="B1" s="4"/>
    </row>
    <row r="3" spans="1:19" ht="15.75" thickBot="1" x14ac:dyDescent="0.3"/>
    <row r="4" spans="1:19" x14ac:dyDescent="0.25">
      <c r="A4" s="332" t="s">
        <v>16</v>
      </c>
      <c r="B4" s="315"/>
      <c r="C4" s="315"/>
      <c r="D4" s="315"/>
      <c r="E4" s="351" t="s">
        <v>1</v>
      </c>
      <c r="F4" s="349"/>
      <c r="G4" s="344" t="s">
        <v>104</v>
      </c>
      <c r="H4" s="344"/>
      <c r="I4" s="130" t="s">
        <v>0</v>
      </c>
      <c r="K4" s="345" t="s">
        <v>19</v>
      </c>
      <c r="L4" s="344"/>
      <c r="M4" s="354" t="s">
        <v>13</v>
      </c>
      <c r="N4" s="355"/>
      <c r="O4" s="130" t="s">
        <v>0</v>
      </c>
      <c r="Q4" s="343" t="s">
        <v>22</v>
      </c>
      <c r="R4" s="344"/>
      <c r="S4" s="130" t="s">
        <v>0</v>
      </c>
    </row>
    <row r="5" spans="1:19" x14ac:dyDescent="0.25">
      <c r="A5" s="350"/>
      <c r="B5" s="316"/>
      <c r="C5" s="316"/>
      <c r="D5" s="316"/>
      <c r="E5" s="352" t="s">
        <v>67</v>
      </c>
      <c r="F5" s="342"/>
      <c r="G5" s="346" t="str">
        <f>E5</f>
        <v>out</v>
      </c>
      <c r="H5" s="346"/>
      <c r="I5" s="131" t="s">
        <v>149</v>
      </c>
      <c r="K5" s="341" t="str">
        <f>E5</f>
        <v>out</v>
      </c>
      <c r="L5" s="346"/>
      <c r="M5" s="347" t="str">
        <f>E5</f>
        <v>out</v>
      </c>
      <c r="N5" s="348"/>
      <c r="O5" s="131" t="str">
        <f>I5</f>
        <v>2023 /2022</v>
      </c>
      <c r="Q5" s="341" t="str">
        <f>E5</f>
        <v>out</v>
      </c>
      <c r="R5" s="342"/>
      <c r="S5" s="131" t="str">
        <f>O5</f>
        <v>2023 /2022</v>
      </c>
    </row>
    <row r="6" spans="1:19" ht="19.5" customHeight="1" thickBot="1" x14ac:dyDescent="0.3">
      <c r="A6" s="333"/>
      <c r="B6" s="356"/>
      <c r="C6" s="356"/>
      <c r="D6" s="356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129569.24000000003</v>
      </c>
      <c r="F7" s="145">
        <v>130148.60999999994</v>
      </c>
      <c r="G7" s="243">
        <f>E7/E15</f>
        <v>0.43400159319077425</v>
      </c>
      <c r="H7" s="244">
        <f>F7/F15</f>
        <v>0.45597739140799076</v>
      </c>
      <c r="I7" s="164">
        <f t="shared" ref="I7:I18" si="0">(F7-E7)/E7</f>
        <v>4.471508824161567E-3</v>
      </c>
      <c r="J7" s="1"/>
      <c r="K7" s="17">
        <v>41068.910000000033</v>
      </c>
      <c r="L7" s="145">
        <v>41268.083000000021</v>
      </c>
      <c r="M7" s="243">
        <f>K7/K15</f>
        <v>0.43237077345298947</v>
      </c>
      <c r="N7" s="244">
        <f>L7/L15</f>
        <v>0.46374731121944418</v>
      </c>
      <c r="O7" s="164">
        <f t="shared" ref="O7:O18" si="1">(L7-K7)/K7</f>
        <v>4.8497269589085224E-3</v>
      </c>
      <c r="P7" s="1"/>
      <c r="Q7" s="187">
        <f t="shared" ref="Q7:R18" si="2">(K7/E7)*10</f>
        <v>3.1696496791985522</v>
      </c>
      <c r="R7" s="188">
        <f t="shared" si="2"/>
        <v>3.1708431615212822</v>
      </c>
      <c r="S7" s="55">
        <f>(R7-Q7)/Q7</f>
        <v>3.765344575971405E-4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99768.960000000036</v>
      </c>
      <c r="F8" s="181">
        <v>99389.569999999949</v>
      </c>
      <c r="G8" s="245">
        <f>E8/E7</f>
        <v>0.77000497957694292</v>
      </c>
      <c r="H8" s="246">
        <f>F8/F7</f>
        <v>0.76366217049878593</v>
      </c>
      <c r="I8" s="206">
        <f t="shared" si="0"/>
        <v>-3.8026857251001371E-3</v>
      </c>
      <c r="K8" s="180">
        <v>37561.089000000036</v>
      </c>
      <c r="L8" s="181">
        <v>38064.464000000022</v>
      </c>
      <c r="M8" s="250">
        <f>K8/K7</f>
        <v>0.91458694667085161</v>
      </c>
      <c r="N8" s="246">
        <f>L8/L7</f>
        <v>0.92237053996426255</v>
      </c>
      <c r="O8" s="207">
        <f t="shared" si="1"/>
        <v>1.3401501750920612E-2</v>
      </c>
      <c r="Q8" s="189">
        <f t="shared" si="2"/>
        <v>3.7648071103477498</v>
      </c>
      <c r="R8" s="190">
        <f t="shared" si="2"/>
        <v>3.8298247995237364</v>
      </c>
      <c r="S8" s="182">
        <f t="shared" ref="S8:S18" si="3">(R8-Q8)/Q8</f>
        <v>1.7269859323544735E-2</v>
      </c>
    </row>
    <row r="9" spans="1:19" ht="24" customHeight="1" x14ac:dyDescent="0.25">
      <c r="A9" s="8"/>
      <c r="B9" t="s">
        <v>37</v>
      </c>
      <c r="E9" s="19">
        <v>17787.080000000002</v>
      </c>
      <c r="F9" s="140">
        <v>14678.500000000004</v>
      </c>
      <c r="G9" s="247">
        <f>E9/E7</f>
        <v>0.13727857012976225</v>
      </c>
      <c r="H9" s="215">
        <f>F9/F7</f>
        <v>0.11278261058646735</v>
      </c>
      <c r="I9" s="182">
        <f t="shared" si="0"/>
        <v>-0.17476617859704896</v>
      </c>
      <c r="K9" s="19">
        <v>2604.1789999999996</v>
      </c>
      <c r="L9" s="140">
        <v>2223.8219999999997</v>
      </c>
      <c r="M9" s="247">
        <f>K9/K7</f>
        <v>6.34099858019119E-2</v>
      </c>
      <c r="N9" s="215">
        <f>L9/L7</f>
        <v>5.3887213515587784E-2</v>
      </c>
      <c r="O9" s="182">
        <f t="shared" si="1"/>
        <v>-0.14605639627690725</v>
      </c>
      <c r="Q9" s="189">
        <f t="shared" si="2"/>
        <v>1.4640846052303127</v>
      </c>
      <c r="R9" s="190">
        <f t="shared" si="2"/>
        <v>1.5150199271042675</v>
      </c>
      <c r="S9" s="182">
        <f t="shared" si="3"/>
        <v>3.4789876003062152E-2</v>
      </c>
    </row>
    <row r="10" spans="1:19" ht="24" customHeight="1" thickBot="1" x14ac:dyDescent="0.3">
      <c r="A10" s="8"/>
      <c r="B10" t="s">
        <v>36</v>
      </c>
      <c r="E10" s="19">
        <v>12013.200000000003</v>
      </c>
      <c r="F10" s="140">
        <v>16080.539999999999</v>
      </c>
      <c r="G10" s="247">
        <f>E10/E7</f>
        <v>9.2716450293294922E-2</v>
      </c>
      <c r="H10" s="215">
        <f>F10/F7</f>
        <v>0.12355521891474681</v>
      </c>
      <c r="I10" s="186">
        <f t="shared" si="0"/>
        <v>0.33857257017280956</v>
      </c>
      <c r="K10" s="19">
        <v>903.64200000000005</v>
      </c>
      <c r="L10" s="140">
        <v>979.79700000000003</v>
      </c>
      <c r="M10" s="247">
        <f>K10/K7</f>
        <v>2.2003067527236523E-2</v>
      </c>
      <c r="N10" s="215">
        <f>L10/L7</f>
        <v>2.3742246520149713E-2</v>
      </c>
      <c r="O10" s="209">
        <f t="shared" si="1"/>
        <v>8.4275631278758589E-2</v>
      </c>
      <c r="Q10" s="189">
        <f t="shared" si="2"/>
        <v>0.7522075716711617</v>
      </c>
      <c r="R10" s="190">
        <f t="shared" si="2"/>
        <v>0.60930603076762357</v>
      </c>
      <c r="S10" s="182">
        <f t="shared" si="3"/>
        <v>-0.18997620641607896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168976.30000000005</v>
      </c>
      <c r="F11" s="145">
        <v>155279.15999999997</v>
      </c>
      <c r="G11" s="243">
        <f>E11/E15</f>
        <v>0.56599840680922586</v>
      </c>
      <c r="H11" s="244">
        <f>F11/F15</f>
        <v>0.54402260859200913</v>
      </c>
      <c r="I11" s="164">
        <f t="shared" si="0"/>
        <v>-8.1059533200810219E-2</v>
      </c>
      <c r="J11" s="1"/>
      <c r="K11" s="17">
        <v>53916.487999999968</v>
      </c>
      <c r="L11" s="145">
        <v>47720.212999999996</v>
      </c>
      <c r="M11" s="243">
        <f>K11/K15</f>
        <v>0.56762922654701065</v>
      </c>
      <c r="N11" s="244">
        <f>L11/L15</f>
        <v>0.53625268878055599</v>
      </c>
      <c r="O11" s="164">
        <f t="shared" si="1"/>
        <v>-0.11492356475443979</v>
      </c>
      <c r="Q11" s="191">
        <f t="shared" si="2"/>
        <v>3.1907721970477487</v>
      </c>
      <c r="R11" s="192">
        <f t="shared" si="2"/>
        <v>3.0731885077173269</v>
      </c>
      <c r="S11" s="57">
        <f t="shared" si="3"/>
        <v>-3.6851170208645971E-2</v>
      </c>
    </row>
    <row r="12" spans="1:19" s="3" customFormat="1" ht="24" customHeight="1" x14ac:dyDescent="0.25">
      <c r="A12" s="46"/>
      <c r="B12" s="3" t="s">
        <v>33</v>
      </c>
      <c r="E12" s="31">
        <v>131323.33000000005</v>
      </c>
      <c r="F12" s="141">
        <v>121026.82999999999</v>
      </c>
      <c r="G12" s="247">
        <f>E12/E11</f>
        <v>0.77717011202162678</v>
      </c>
      <c r="H12" s="215">
        <f>F12/F11</f>
        <v>0.77941450739429563</v>
      </c>
      <c r="I12" s="206">
        <f t="shared" si="0"/>
        <v>-7.8405718161426871E-2</v>
      </c>
      <c r="K12" s="31">
        <v>49509.859999999964</v>
      </c>
      <c r="L12" s="141">
        <v>43975.022999999994</v>
      </c>
      <c r="M12" s="247">
        <f>K12/K11</f>
        <v>0.91826937986020141</v>
      </c>
      <c r="N12" s="215">
        <f>L12/L11</f>
        <v>0.92151774343505122</v>
      </c>
      <c r="O12" s="206">
        <f t="shared" si="1"/>
        <v>-0.11179262070221921</v>
      </c>
      <c r="Q12" s="189">
        <f t="shared" si="2"/>
        <v>3.7700734515337029</v>
      </c>
      <c r="R12" s="190">
        <f t="shared" si="2"/>
        <v>3.6334937467997799</v>
      </c>
      <c r="S12" s="182">
        <f t="shared" si="3"/>
        <v>-3.6227332567847194E-2</v>
      </c>
    </row>
    <row r="13" spans="1:19" ht="24" customHeight="1" x14ac:dyDescent="0.25">
      <c r="A13" s="8"/>
      <c r="B13" s="3" t="s">
        <v>37</v>
      </c>
      <c r="D13" s="3"/>
      <c r="E13" s="19">
        <v>12295.119999999999</v>
      </c>
      <c r="F13" s="140">
        <v>14282.249999999998</v>
      </c>
      <c r="G13" s="247">
        <f>E13/E11</f>
        <v>7.2762393306043491E-2</v>
      </c>
      <c r="H13" s="215">
        <f>F13/F11</f>
        <v>9.1977893234352889E-2</v>
      </c>
      <c r="I13" s="182">
        <f t="shared" si="0"/>
        <v>0.16161940672396849</v>
      </c>
      <c r="K13" s="19">
        <v>1419.7900000000004</v>
      </c>
      <c r="L13" s="140">
        <v>1907.828</v>
      </c>
      <c r="M13" s="247">
        <f>K13/K11</f>
        <v>2.633313208382566E-2</v>
      </c>
      <c r="N13" s="215">
        <f>L13/L11</f>
        <v>3.9979452732115846E-2</v>
      </c>
      <c r="O13" s="182">
        <f t="shared" si="1"/>
        <v>0.3437395671190806</v>
      </c>
      <c r="Q13" s="189">
        <f t="shared" si="2"/>
        <v>1.1547589612789468</v>
      </c>
      <c r="R13" s="190">
        <f t="shared" si="2"/>
        <v>1.3358035323565967</v>
      </c>
      <c r="S13" s="182">
        <f t="shared" si="3"/>
        <v>0.15678126531023834</v>
      </c>
    </row>
    <row r="14" spans="1:19" ht="24" customHeight="1" thickBot="1" x14ac:dyDescent="0.3">
      <c r="A14" s="8"/>
      <c r="B14" t="s">
        <v>36</v>
      </c>
      <c r="E14" s="19">
        <v>25357.850000000006</v>
      </c>
      <c r="F14" s="140">
        <v>19970.079999999998</v>
      </c>
      <c r="G14" s="247">
        <f>E14/E11</f>
        <v>0.15006749467232977</v>
      </c>
      <c r="H14" s="215">
        <f>F14/F11</f>
        <v>0.12860759937135158</v>
      </c>
      <c r="I14" s="186">
        <f t="shared" si="0"/>
        <v>-0.21246951141362563</v>
      </c>
      <c r="K14" s="19">
        <v>2986.8380000000006</v>
      </c>
      <c r="L14" s="140">
        <v>1837.3619999999994</v>
      </c>
      <c r="M14" s="247">
        <f>K14/K11</f>
        <v>5.5397488055972832E-2</v>
      </c>
      <c r="N14" s="215">
        <f>L14/L11</f>
        <v>3.850280383283284E-2</v>
      </c>
      <c r="O14" s="209">
        <f t="shared" si="1"/>
        <v>-0.38484711926123916</v>
      </c>
      <c r="Q14" s="189">
        <f t="shared" si="2"/>
        <v>1.1778750958776079</v>
      </c>
      <c r="R14" s="190">
        <f t="shared" si="2"/>
        <v>0.92005740587919504</v>
      </c>
      <c r="S14" s="182">
        <f t="shared" si="3"/>
        <v>-0.21888372621234406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298545.54000000004</v>
      </c>
      <c r="F15" s="145">
        <v>285427.76999999996</v>
      </c>
      <c r="G15" s="243">
        <f>G7+G11</f>
        <v>1</v>
      </c>
      <c r="H15" s="244">
        <f>H7+H11</f>
        <v>0.99999999999999989</v>
      </c>
      <c r="I15" s="164">
        <f t="shared" si="0"/>
        <v>-4.3938924694705117E-2</v>
      </c>
      <c r="J15" s="1"/>
      <c r="K15" s="17">
        <v>94985.397999999986</v>
      </c>
      <c r="L15" s="145">
        <v>88988.296000000002</v>
      </c>
      <c r="M15" s="243">
        <f>M7+M11</f>
        <v>1</v>
      </c>
      <c r="N15" s="244">
        <f>N7+N11</f>
        <v>1.0000000000000002</v>
      </c>
      <c r="O15" s="164">
        <f t="shared" si="1"/>
        <v>-6.3137093977328862E-2</v>
      </c>
      <c r="Q15" s="191">
        <f t="shared" si="2"/>
        <v>3.1816049906489967</v>
      </c>
      <c r="R15" s="192">
        <f t="shared" si="2"/>
        <v>3.1177168220177038</v>
      </c>
      <c r="S15" s="57">
        <f t="shared" si="3"/>
        <v>-2.0080484164145311E-2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231092.2900000001</v>
      </c>
      <c r="F16" s="181">
        <f t="shared" ref="F16:F17" si="4">F8+F12</f>
        <v>220416.39999999994</v>
      </c>
      <c r="G16" s="245">
        <f>E16/E15</f>
        <v>0.77406043312521122</v>
      </c>
      <c r="H16" s="246">
        <f>F16/F15</f>
        <v>0.77223179790810115</v>
      </c>
      <c r="I16" s="207">
        <f t="shared" si="0"/>
        <v>-4.6197517017985128E-2</v>
      </c>
      <c r="J16" s="3"/>
      <c r="K16" s="180">
        <f t="shared" ref="K16:L18" si="5">K8+K12</f>
        <v>87070.948999999993</v>
      </c>
      <c r="L16" s="181">
        <f t="shared" si="5"/>
        <v>82039.487000000023</v>
      </c>
      <c r="M16" s="250">
        <f>K16/K15</f>
        <v>0.91667720337393344</v>
      </c>
      <c r="N16" s="246">
        <f>L16/L15</f>
        <v>0.92191322553249044</v>
      </c>
      <c r="O16" s="207">
        <f t="shared" si="1"/>
        <v>-5.7785771922618773E-2</v>
      </c>
      <c r="P16" s="3"/>
      <c r="Q16" s="189">
        <f t="shared" si="2"/>
        <v>3.7677998257752328</v>
      </c>
      <c r="R16" s="190">
        <f t="shared" si="2"/>
        <v>3.7220228168139959</v>
      </c>
      <c r="S16" s="182">
        <f t="shared" si="3"/>
        <v>-1.2149533170016033E-2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30082.2</v>
      </c>
      <c r="F17" s="140">
        <f t="shared" si="4"/>
        <v>28960.75</v>
      </c>
      <c r="G17" s="248">
        <f>E17/E15</f>
        <v>0.10076251683411515</v>
      </c>
      <c r="H17" s="215">
        <f>F17/F15</f>
        <v>0.10146437398155059</v>
      </c>
      <c r="I17" s="182">
        <f t="shared" si="0"/>
        <v>-3.7279520779730228E-2</v>
      </c>
      <c r="K17" s="19">
        <f t="shared" si="5"/>
        <v>4023.9690000000001</v>
      </c>
      <c r="L17" s="140">
        <f t="shared" si="5"/>
        <v>4131.6499999999996</v>
      </c>
      <c r="M17" s="247">
        <f>K17/K15</f>
        <v>4.2364080003117963E-2</v>
      </c>
      <c r="N17" s="215">
        <f>L17/L15</f>
        <v>4.6429139400534197E-2</v>
      </c>
      <c r="O17" s="182">
        <f t="shared" si="1"/>
        <v>2.6759898001202192E-2</v>
      </c>
      <c r="Q17" s="189">
        <f t="shared" si="2"/>
        <v>1.3376578175798313</v>
      </c>
      <c r="R17" s="190">
        <f t="shared" si="2"/>
        <v>1.4266377769912726</v>
      </c>
      <c r="S17" s="182">
        <f t="shared" si="3"/>
        <v>6.6519223557807233E-2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37371.05000000001</v>
      </c>
      <c r="F18" s="142">
        <f>F10+F14</f>
        <v>36050.619999999995</v>
      </c>
      <c r="G18" s="249">
        <f>E18/E15</f>
        <v>0.12517705004067389</v>
      </c>
      <c r="H18" s="221">
        <f>F18/F15</f>
        <v>0.12630382811034821</v>
      </c>
      <c r="I18" s="208">
        <f t="shared" si="0"/>
        <v>-3.5332964955494012E-2</v>
      </c>
      <c r="K18" s="21">
        <f t="shared" si="5"/>
        <v>3890.4800000000005</v>
      </c>
      <c r="L18" s="142">
        <f t="shared" si="5"/>
        <v>2817.1589999999997</v>
      </c>
      <c r="M18" s="249">
        <f>K18/K15</f>
        <v>4.0958716622948727E-2</v>
      </c>
      <c r="N18" s="221">
        <f>L18/L15</f>
        <v>3.1657635066975547E-2</v>
      </c>
      <c r="O18" s="208">
        <f t="shared" si="1"/>
        <v>-0.27588395262281279</v>
      </c>
      <c r="Q18" s="193">
        <f t="shared" si="2"/>
        <v>1.041041126754533</v>
      </c>
      <c r="R18" s="194">
        <f t="shared" si="2"/>
        <v>0.78144536765248418</v>
      </c>
      <c r="S18" s="186">
        <f t="shared" si="3"/>
        <v>-0.24936167499101969</v>
      </c>
    </row>
    <row r="19" spans="1:19" ht="6.75" customHeight="1" x14ac:dyDescent="0.25">
      <c r="Q19" s="195"/>
      <c r="R19" s="195"/>
    </row>
    <row r="20" spans="1:19" x14ac:dyDescent="0.25">
      <c r="Q20"/>
      <c r="R20"/>
    </row>
    <row r="21" spans="1:19" x14ac:dyDescent="0.25">
      <c r="Q21"/>
      <c r="R21"/>
    </row>
    <row r="22" spans="1:19" x14ac:dyDescent="0.25">
      <c r="Q22"/>
      <c r="R22"/>
    </row>
    <row r="23" spans="1:19" x14ac:dyDescent="0.25">
      <c r="Q23"/>
      <c r="R23"/>
    </row>
    <row r="24" spans="1:19" x14ac:dyDescent="0.25">
      <c r="Q24"/>
      <c r="R24"/>
    </row>
    <row r="25" spans="1:19" x14ac:dyDescent="0.25">
      <c r="Q25"/>
      <c r="R25"/>
    </row>
    <row r="26" spans="1:19" x14ac:dyDescent="0.25">
      <c r="Q26"/>
      <c r="R26"/>
    </row>
    <row r="27" spans="1:19" ht="19.5" customHeight="1" x14ac:dyDescent="0.25">
      <c r="Q27"/>
      <c r="R27"/>
    </row>
    <row r="28" spans="1:19" ht="24" customHeight="1" x14ac:dyDescent="0.25">
      <c r="Q28"/>
      <c r="R28"/>
    </row>
    <row r="29" spans="1:19" ht="24" customHeight="1" x14ac:dyDescent="0.25">
      <c r="Q29"/>
      <c r="R29"/>
    </row>
    <row r="30" spans="1:19" ht="24" customHeight="1" x14ac:dyDescent="0.25">
      <c r="Q30"/>
      <c r="R30"/>
    </row>
    <row r="31" spans="1:19" ht="24" customHeight="1" x14ac:dyDescent="0.25">
      <c r="Q31"/>
      <c r="R31"/>
    </row>
    <row r="32" spans="1:19" ht="24" customHeight="1" x14ac:dyDescent="0.25">
      <c r="Q32"/>
      <c r="R32"/>
    </row>
    <row r="33" spans="17:18" ht="24" customHeight="1" x14ac:dyDescent="0.25">
      <c r="Q33"/>
      <c r="R33"/>
    </row>
    <row r="34" spans="17:18" ht="24" customHeight="1" x14ac:dyDescent="0.25">
      <c r="Q34"/>
      <c r="R34"/>
    </row>
    <row r="35" spans="17:18" ht="24" customHeight="1" x14ac:dyDescent="0.25">
      <c r="Q35"/>
      <c r="R35"/>
    </row>
    <row r="36" spans="17:18" ht="24" customHeight="1" x14ac:dyDescent="0.25">
      <c r="Q36"/>
      <c r="R36"/>
    </row>
    <row r="37" spans="17:18" ht="24" customHeight="1" x14ac:dyDescent="0.25">
      <c r="Q37"/>
      <c r="R37"/>
    </row>
    <row r="38" spans="17:18" ht="24" customHeight="1" x14ac:dyDescent="0.25">
      <c r="Q38"/>
      <c r="R38"/>
    </row>
    <row r="39" spans="17:18" ht="24" customHeight="1" x14ac:dyDescent="0.25">
      <c r="Q39"/>
      <c r="R39"/>
    </row>
    <row r="40" spans="17:18" x14ac:dyDescent="0.25">
      <c r="Q40"/>
      <c r="R40"/>
    </row>
  </sheetData>
  <mergeCells count="11">
    <mergeCell ref="Q5:R5"/>
    <mergeCell ref="A4:D6"/>
    <mergeCell ref="E4:F4"/>
    <mergeCell ref="G4:H4"/>
    <mergeCell ref="K4:L4"/>
    <mergeCell ref="M4:N4"/>
    <mergeCell ref="Q4:R4"/>
    <mergeCell ref="E5:F5"/>
    <mergeCell ref="G5:H5"/>
    <mergeCell ref="K5:L5"/>
    <mergeCell ref="M5:N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3D817A36-1A17-4CC4-BB67-F87E337E396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5" id="{280ECDF9-A74A-4F1C-B802-75CF72FE2AC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4" id="{C0A41E30-6A01-458B-BB4C-B470224D480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29</vt:i4>
      </vt:variant>
      <vt:variant>
        <vt:lpstr>Intervalos com Nome</vt:lpstr>
      </vt:variant>
      <vt:variant>
        <vt:i4>20</vt:i4>
      </vt:variant>
    </vt:vector>
  </HeadingPairs>
  <TitlesOfParts>
    <vt:vector size="49" baseType="lpstr">
      <vt:lpstr>Indice</vt:lpstr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16</vt:lpstr>
      <vt:lpstr>13</vt:lpstr>
      <vt:lpstr>14</vt:lpstr>
      <vt:lpstr>15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1 (2)</vt:lpstr>
      <vt:lpstr>'1'!Área_de_Impressão</vt:lpstr>
      <vt:lpstr>'11'!Área_de_Impressão</vt:lpstr>
      <vt:lpstr>'13'!Área_de_Impressão</vt:lpstr>
      <vt:lpstr>'15'!Área_de_Impressão</vt:lpstr>
      <vt:lpstr>'16'!Área_de_Impressão</vt:lpstr>
      <vt:lpstr>'18'!Área_de_Impressão</vt:lpstr>
      <vt:lpstr>'2'!Área_de_Impressão</vt:lpstr>
      <vt:lpstr>'20'!Área_de_Impressão</vt:lpstr>
      <vt:lpstr>'21'!Área_de_Impressão</vt:lpstr>
      <vt:lpstr>'22'!Área_de_Impressão</vt:lpstr>
      <vt:lpstr>'23'!Área_de_Impressão</vt:lpstr>
      <vt:lpstr>'24'!Área_de_Impressão</vt:lpstr>
      <vt:lpstr>'25'!Área_de_Impressão</vt:lpstr>
      <vt:lpstr>'26'!Área_de_Impressão</vt:lpstr>
      <vt:lpstr>'3'!Área_de_Impressão</vt:lpstr>
      <vt:lpstr>'4'!Área_de_Impressão</vt:lpstr>
      <vt:lpstr>'5'!Área_de_Impressão</vt:lpstr>
      <vt:lpstr>'8'!Área_de_Impressão</vt:lpstr>
      <vt:lpstr>'9'!Área_de_Impressão</vt:lpstr>
      <vt:lpstr>Indice!Área_de_Impressão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Lima</dc:creator>
  <cp:lastModifiedBy>Maria João Lima</cp:lastModifiedBy>
  <cp:lastPrinted>2019-01-18T14:14:45Z</cp:lastPrinted>
  <dcterms:created xsi:type="dcterms:W3CDTF">2012-12-21T10:54:30Z</dcterms:created>
  <dcterms:modified xsi:type="dcterms:W3CDTF">2023-12-17T17:40:17Z</dcterms:modified>
</cp:coreProperties>
</file>